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1Stuart\Badminton\TWBL\League Admin 2024-25\"/>
    </mc:Choice>
  </mc:AlternateContent>
  <xr:revisionPtr revIDLastSave="0" documentId="13_ncr:1_{0DF38D97-0B5C-4F90-AD38-93C7856451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p Score Card - Manual" sheetId="4" r:id="rId1"/>
    <sheet name="Control" sheetId="3" state="hidden" r:id="rId2"/>
  </sheets>
  <definedNames>
    <definedName name="matchdata">Control!$B$1:$F$1</definedName>
    <definedName name="matches">Control!$B$1</definedName>
    <definedName name="_xlnm.Print_Area" localSheetId="0">'Cup Score Card - Manual'!$A$1:$Q$64</definedName>
    <definedName name="Valid_Cell">'Cup Score Card - Manual'!$D$2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" i="4" l="1"/>
  <c r="O8" i="4" s="1"/>
  <c r="O4" i="4"/>
  <c r="O5" i="4" s="1"/>
  <c r="O3" i="4"/>
  <c r="O2" i="4"/>
  <c r="O6" i="4" l="1"/>
  <c r="O9" i="4"/>
  <c r="H9" i="4" l="1"/>
  <c r="I13" i="4"/>
  <c r="D13" i="4"/>
  <c r="C11" i="4"/>
  <c r="O47" i="4"/>
  <c r="N47" i="4"/>
  <c r="O46" i="4"/>
  <c r="N46" i="4"/>
  <c r="O44" i="4"/>
  <c r="N44" i="4"/>
  <c r="O43" i="4"/>
  <c r="N43" i="4"/>
  <c r="O41" i="4"/>
  <c r="N41" i="4"/>
  <c r="O40" i="4"/>
  <c r="N40" i="4"/>
  <c r="O38" i="4"/>
  <c r="N38" i="4"/>
  <c r="O37" i="4"/>
  <c r="N37" i="4"/>
  <c r="O35" i="4"/>
  <c r="N35" i="4"/>
  <c r="O34" i="4"/>
  <c r="N34" i="4"/>
  <c r="O32" i="4"/>
  <c r="N32" i="4"/>
  <c r="O31" i="4"/>
  <c r="N31" i="4"/>
  <c r="O29" i="4"/>
  <c r="N29" i="4"/>
  <c r="O28" i="4"/>
  <c r="N28" i="4"/>
  <c r="O26" i="4"/>
  <c r="N26" i="4"/>
  <c r="O25" i="4"/>
  <c r="N25" i="4"/>
  <c r="O23" i="4"/>
  <c r="N23" i="4"/>
  <c r="O22" i="4"/>
  <c r="N22" i="4"/>
  <c r="I49" i="4"/>
  <c r="D49" i="4"/>
  <c r="G48" i="4"/>
  <c r="P48" i="4" s="1"/>
  <c r="I47" i="4"/>
  <c r="D47" i="4"/>
  <c r="L46" i="4"/>
  <c r="I46" i="4"/>
  <c r="D46" i="4"/>
  <c r="G45" i="4"/>
  <c r="P45" i="4" s="1"/>
  <c r="I44" i="4"/>
  <c r="D44" i="4"/>
  <c r="L43" i="4"/>
  <c r="I43" i="4"/>
  <c r="D43" i="4"/>
  <c r="G42" i="4"/>
  <c r="P42" i="4"/>
  <c r="I41" i="4"/>
  <c r="D41" i="4"/>
  <c r="L40" i="4"/>
  <c r="I40" i="4"/>
  <c r="D40" i="4"/>
  <c r="G39" i="4"/>
  <c r="P39" i="4" s="1"/>
  <c r="I38" i="4"/>
  <c r="D38" i="4"/>
  <c r="L37" i="4"/>
  <c r="I37" i="4"/>
  <c r="D37" i="4"/>
  <c r="G36" i="4"/>
  <c r="I35" i="4"/>
  <c r="D35" i="4"/>
  <c r="L34" i="4"/>
  <c r="I34" i="4"/>
  <c r="D34" i="4"/>
  <c r="G33" i="4"/>
  <c r="P33" i="4"/>
  <c r="I32" i="4"/>
  <c r="D32" i="4"/>
  <c r="L31" i="4"/>
  <c r="I31" i="4"/>
  <c r="D31" i="4"/>
  <c r="G30" i="4"/>
  <c r="P30" i="4" s="1"/>
  <c r="I29" i="4"/>
  <c r="D29" i="4"/>
  <c r="L28" i="4"/>
  <c r="I28" i="4"/>
  <c r="D28" i="4"/>
  <c r="G27" i="4"/>
  <c r="P27" i="4" s="1"/>
  <c r="I26" i="4"/>
  <c r="D26" i="4"/>
  <c r="L25" i="4"/>
  <c r="I25" i="4"/>
  <c r="D25" i="4"/>
  <c r="G24" i="4"/>
  <c r="P24" i="4" s="1"/>
  <c r="I23" i="4"/>
  <c r="D23" i="4"/>
  <c r="I22" i="4"/>
  <c r="D22" i="4"/>
  <c r="L21" i="4"/>
  <c r="K19" i="4"/>
  <c r="C19" i="4"/>
  <c r="K18" i="4"/>
  <c r="C18" i="4"/>
  <c r="K17" i="4"/>
  <c r="C17" i="4"/>
  <c r="K16" i="4"/>
  <c r="C16" i="4"/>
  <c r="K15" i="4"/>
  <c r="C15" i="4"/>
  <c r="K14" i="4"/>
  <c r="C14" i="4"/>
  <c r="I8" i="4"/>
  <c r="I7" i="4"/>
  <c r="I5" i="4"/>
  <c r="I4" i="4"/>
  <c r="F24" i="4" l="1"/>
  <c r="G20" i="4"/>
  <c r="I50" i="4" s="1"/>
  <c r="H24" i="4"/>
  <c r="F33" i="4"/>
  <c r="H27" i="4"/>
  <c r="H30" i="4"/>
  <c r="F30" i="4"/>
  <c r="H48" i="4"/>
  <c r="F27" i="4"/>
  <c r="H33" i="4"/>
  <c r="H36" i="4"/>
  <c r="H42" i="4"/>
  <c r="P36" i="4"/>
  <c r="H39" i="4" s="1"/>
  <c r="F36" i="4" l="1"/>
  <c r="F48" i="4"/>
  <c r="H45" i="4"/>
  <c r="F39" i="4"/>
  <c r="D50" i="4"/>
  <c r="G9" i="4"/>
  <c r="D52" i="4"/>
  <c r="I52" i="4"/>
  <c r="F42" i="4"/>
  <c r="F45" i="4"/>
  <c r="D57" i="4" l="1"/>
</calcChain>
</file>

<file path=xl/sharedStrings.xml><?xml version="1.0" encoding="utf-8"?>
<sst xmlns="http://schemas.openxmlformats.org/spreadsheetml/2006/main" count="105" uniqueCount="68">
  <si>
    <t>Game 1</t>
  </si>
  <si>
    <t>Game 2</t>
  </si>
  <si>
    <t>EVENT</t>
  </si>
  <si>
    <t>Subtotal</t>
  </si>
  <si>
    <t>Game Scores</t>
  </si>
  <si>
    <t>Net Score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</si>
  <si>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</si>
  <si>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</si>
  <si>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</si>
  <si>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</si>
  <si>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</si>
  <si>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</si>
  <si>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</si>
  <si>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</si>
  <si>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</si>
  <si>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1st Mixed Doubles</t>
  </si>
  <si>
    <t>2nd Mixed Doubles</t>
  </si>
  <si>
    <t>3rd Mixed Doubles</t>
  </si>
  <si>
    <t>4th Mixed Doubles</t>
  </si>
  <si>
    <t>5th Mixed Doubles</t>
  </si>
  <si>
    <t>Instructions:</t>
  </si>
  <si>
    <t>Section:</t>
  </si>
  <si>
    <t>Home Team:</t>
  </si>
  <si>
    <t>Away Team:</t>
  </si>
  <si>
    <t>WINNERS:</t>
  </si>
  <si>
    <t>Is Date OK?</t>
  </si>
  <si>
    <t>1st Ladies' Doubles</t>
  </si>
  <si>
    <t>2nd Ladies' Doubles</t>
  </si>
  <si>
    <t>(no matches scheduled)</t>
  </si>
  <si>
    <t>cjonestwbl@outlook.com/Chris Jones#07910 895004</t>
  </si>
  <si>
    <t>CUP:V1</t>
  </si>
  <si>
    <t>Validation:</t>
  </si>
  <si>
    <t>Division</t>
  </si>
  <si>
    <t>Date</t>
  </si>
  <si>
    <t>Home team</t>
  </si>
  <si>
    <t>Home club</t>
  </si>
  <si>
    <t>Home club for lookup</t>
  </si>
  <si>
    <t>Away team</t>
  </si>
  <si>
    <t>Away club</t>
  </si>
  <si>
    <t>Away club for lookup</t>
  </si>
  <si>
    <t>TWBLAUG2020/PHYSICAL</t>
  </si>
  <si>
    <t>paullarchet@hotmail.com/Paul Larchet#07927 520805</t>
  </si>
  <si>
    <t>1st Open Doubles</t>
  </si>
  <si>
    <t>2nd Open Doubles</t>
  </si>
  <si>
    <t>1st Female at Birth</t>
  </si>
  <si>
    <t>2nd Female at Birth</t>
  </si>
  <si>
    <t>3rd Female at Birth</t>
  </si>
  <si>
    <t>1st Male at Birth</t>
  </si>
  <si>
    <t>2nd Male at Birth</t>
  </si>
  <si>
    <t>3rd Male at Birth</t>
  </si>
  <si>
    <t>1st Female at Birth &amp;
1st Male at Birth</t>
  </si>
  <si>
    <t>2nd Female at Birth &amp;
2nd Male at Birth</t>
  </si>
  <si>
    <t>3rd Female at Birth &amp;
3rd Male at Birth</t>
  </si>
  <si>
    <t>2nd Male at Birth &amp;
3rd Male at Birth</t>
  </si>
  <si>
    <t>1st Male at Birth &amp;
3rd Male at Birth</t>
  </si>
  <si>
    <t>1st Female at Birth &amp;
3rd Female at Birth</t>
  </si>
  <si>
    <t>2nd Female at Birth &amp;
3rd Female at Birth</t>
  </si>
  <si>
    <t>http://www.twbl.co.uk/Administration/</t>
  </si>
  <si>
    <t>Version Date: 28-Aug-24
Expires: 02-Sep-24</t>
  </si>
  <si>
    <t>Composite Knockout Cup (PART MANUAL VERSION)</t>
  </si>
  <si>
    <t>Please save then email this (excel attachment only) to:  scorecards@twbl.co.uk</t>
  </si>
  <si>
    <t>Please note that this scorecard is optimised for Excel; functionality and/or highlighting may be affected if other software is used instead.</t>
  </si>
  <si>
    <r>
      <t>TO BE COMPLETED BY THE HOME TEAM!</t>
    </r>
    <r>
      <rPr>
        <sz val="10"/>
        <rFont val="Arial"/>
        <family val="2"/>
      </rPr>
      <t xml:space="preserve">
Complete the WHITE boxes on this e-scorecard - most of the GREEN boxes will then be automatically filled, depending on your entries. When complete, send your
scorecard via email </t>
    </r>
    <r>
      <rPr>
        <sz val="10"/>
        <color rgb="FFFF0000"/>
        <rFont val="Arial"/>
        <family val="2"/>
      </rPr>
      <t>AS AN EXCEL ATTACHMENT</t>
    </r>
    <r>
      <rPr>
        <sz val="10"/>
        <rFont val="Arial"/>
        <family val="2"/>
      </rPr>
      <t xml:space="preserve"> to -  </t>
    </r>
    <r>
      <rPr>
        <b/>
        <sz val="10"/>
        <rFont val="Arial"/>
        <family val="2"/>
      </rPr>
      <t xml:space="preserve">scorecards@twbl.co.uk    </t>
    </r>
    <r>
      <rPr>
        <sz val="10"/>
        <rFont val="Arial"/>
        <family val="2"/>
      </rPr>
      <t>Thank you</t>
    </r>
  </si>
  <si>
    <t xml:space="preserve">Match Date: </t>
  </si>
  <si>
    <t>TUNBRIDGE WELLS BADMINTON LEAGUE SCORECARD</t>
  </si>
  <si>
    <t>Handicap</t>
  </si>
  <si>
    <t>For SECTION A matches, please contact Jeremy Barnard (Referee) on 07534 280270 for the handicap being applied to this match</t>
  </si>
  <si>
    <t>For SECTION B matches, please contact Chris Jones (Referee) on 07910 895004 for the handicap being applied to this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</si>
</sst>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General"/>
  </numFmts>
  <fonts count="3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sz val="8"/>
      <color indexed="41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name val="Arial Black"/>
      <family val="2"/>
    </font>
    <font>
      <sz val="10"/>
      <name val="Arial"/>
      <family val="2"/>
    </font>
    <font>
      <sz val="10"/>
      <color indexed="41"/>
      <name val="Arial"/>
      <family val="2"/>
    </font>
    <font>
      <b/>
      <sz val="11"/>
      <color indexed="10"/>
      <name val="Arial"/>
      <family val="2"/>
    </font>
    <font>
      <b/>
      <u/>
      <sz val="10"/>
      <color indexed="10"/>
      <name val="Arial"/>
      <family val="2"/>
    </font>
    <font>
      <b/>
      <sz val="14"/>
      <name val="Arial"/>
      <family val="2"/>
    </font>
    <font>
      <sz val="16"/>
      <name val="Arial Black"/>
      <family val="2"/>
    </font>
    <font>
      <sz val="14"/>
      <name val="Arial Black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u/>
      <sz val="14"/>
      <name val="Arial Black"/>
      <family val="2"/>
    </font>
    <font>
      <b/>
      <sz val="10"/>
      <color indexed="10"/>
      <name val="Arial"/>
      <family val="2"/>
    </font>
    <font>
      <sz val="2"/>
      <color indexed="41"/>
      <name val="Arial"/>
      <family val="2"/>
    </font>
    <font>
      <sz val="10"/>
      <color rgb="FFFF0000"/>
      <name val="Arial"/>
      <family val="2"/>
    </font>
    <font>
      <sz val="1"/>
      <color indexed="41"/>
      <name val="Arial Narrow"/>
      <family val="2"/>
    </font>
    <font>
      <sz val="10"/>
      <color rgb="FFCCFFFF"/>
      <name val="Arial"/>
      <family val="2"/>
    </font>
    <font>
      <sz val="10"/>
      <color theme="1"/>
      <name val="Arial1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u/>
      <sz val="14"/>
      <color indexed="12"/>
      <name val="Arial"/>
      <family val="2"/>
    </font>
    <font>
      <b/>
      <sz val="14"/>
      <name val="Arial Black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25" fillId="0" borderId="0"/>
  </cellStyleXfs>
  <cellXfs count="125">
    <xf numFmtId="0" fontId="0" fillId="0" borderId="0" xfId="0"/>
    <xf numFmtId="0" fontId="0" fillId="2" borderId="0" xfId="0" applyFill="1" applyAlignment="1">
      <alignment horizontal="right"/>
    </xf>
    <xf numFmtId="0" fontId="10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 vertical="center"/>
    </xf>
    <xf numFmtId="1" fontId="5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" fontId="10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top"/>
    </xf>
    <xf numFmtId="49" fontId="0" fillId="2" borderId="0" xfId="0" applyNumberFormat="1" applyFill="1" applyAlignment="1">
      <alignment horizontal="right" vertical="top"/>
    </xf>
    <xf numFmtId="0" fontId="0" fillId="2" borderId="0" xfId="0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1" fontId="5" fillId="2" borderId="0" xfId="0" applyNumberFormat="1" applyFont="1" applyFill="1" applyAlignment="1">
      <alignment horizontal="center" vertical="top"/>
    </xf>
    <xf numFmtId="0" fontId="6" fillId="2" borderId="0" xfId="0" applyFont="1" applyFill="1"/>
    <xf numFmtId="0" fontId="10" fillId="5" borderId="0" xfId="0" applyFont="1" applyFill="1"/>
    <xf numFmtId="49" fontId="0" fillId="5" borderId="0" xfId="0" applyNumberFormat="1" applyFill="1" applyAlignment="1">
      <alignment horizontal="right"/>
    </xf>
    <xf numFmtId="0" fontId="0" fillId="5" borderId="0" xfId="0" applyFill="1"/>
    <xf numFmtId="0" fontId="0" fillId="5" borderId="0" xfId="0" applyFill="1" applyAlignment="1">
      <alignment horizontal="center"/>
    </xf>
    <xf numFmtId="0" fontId="11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center"/>
    </xf>
    <xf numFmtId="0" fontId="6" fillId="5" borderId="0" xfId="0" applyFont="1" applyFill="1"/>
    <xf numFmtId="0" fontId="3" fillId="5" borderId="0" xfId="0" applyFont="1" applyFill="1"/>
    <xf numFmtId="1" fontId="10" fillId="5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49" fontId="0" fillId="5" borderId="0" xfId="0" applyNumberFormat="1" applyFill="1" applyAlignment="1">
      <alignment horizontal="right" vertical="top"/>
    </xf>
    <xf numFmtId="0" fontId="0" fillId="5" borderId="0" xfId="0" applyFill="1" applyAlignment="1">
      <alignment horizontal="center" vertical="top"/>
    </xf>
    <xf numFmtId="0" fontId="13" fillId="5" borderId="0" xfId="0" applyFont="1" applyFill="1" applyAlignment="1">
      <alignment horizontal="right"/>
    </xf>
    <xf numFmtId="0" fontId="0" fillId="5" borderId="0" xfId="0" applyFill="1" applyAlignment="1">
      <alignment horizontal="left"/>
    </xf>
    <xf numFmtId="0" fontId="21" fillId="2" borderId="0" xfId="0" applyFont="1" applyFill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vertical="top"/>
    </xf>
    <xf numFmtId="1" fontId="22" fillId="2" borderId="0" xfId="0" applyNumberFormat="1" applyFont="1" applyFill="1" applyAlignment="1">
      <alignment vertical="top"/>
    </xf>
    <xf numFmtId="0" fontId="23" fillId="2" borderId="0" xfId="0" applyFont="1" applyFill="1" applyAlignment="1">
      <alignment horizontal="center"/>
    </xf>
    <xf numFmtId="0" fontId="23" fillId="5" borderId="0" xfId="0" applyFont="1" applyFill="1"/>
    <xf numFmtId="0" fontId="23" fillId="2" borderId="0" xfId="0" applyFont="1" applyFill="1"/>
    <xf numFmtId="0" fontId="0" fillId="2" borderId="2" xfId="0" applyFill="1" applyBorder="1" applyAlignment="1">
      <alignment horizontal="center" vertical="center"/>
    </xf>
    <xf numFmtId="1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0" borderId="23" xfId="0" applyFont="1" applyBorder="1" applyAlignment="1">
      <alignment horizontal="center" wrapText="1"/>
    </xf>
    <xf numFmtId="49" fontId="1" fillId="5" borderId="0" xfId="0" applyNumberFormat="1" applyFont="1" applyFill="1" applyAlignment="1">
      <alignment horizontal="right"/>
    </xf>
    <xf numFmtId="0" fontId="24" fillId="5" borderId="0" xfId="0" applyFont="1" applyFill="1" applyAlignment="1">
      <alignment horizontal="center"/>
    </xf>
    <xf numFmtId="0" fontId="7" fillId="0" borderId="24" xfId="1" applyFill="1" applyBorder="1" applyAlignment="1" applyProtection="1">
      <alignment horizontal="center" wrapText="1"/>
    </xf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7" fillId="0" borderId="25" xfId="1" applyFill="1" applyBorder="1" applyAlignment="1" applyProtection="1">
      <alignment horizontal="center" wrapText="1"/>
    </xf>
    <xf numFmtId="0" fontId="27" fillId="5" borderId="0" xfId="0" applyFont="1" applyFill="1"/>
    <xf numFmtId="0" fontId="1" fillId="5" borderId="0" xfId="0" applyFont="1" applyFill="1"/>
    <xf numFmtId="0" fontId="7" fillId="0" borderId="24" xfId="1" applyBorder="1" applyAlignment="1" applyProtection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top" wrapText="1"/>
    </xf>
    <xf numFmtId="49" fontId="0" fillId="2" borderId="0" xfId="0" applyNumberFormat="1" applyFill="1" applyAlignment="1">
      <alignment horizontal="right" vertical="top" wrapText="1"/>
    </xf>
    <xf numFmtId="0" fontId="1" fillId="5" borderId="0" xfId="0" applyFont="1" applyFill="1" applyAlignment="1">
      <alignment horizontal="left" vertical="center" shrinkToFit="1"/>
    </xf>
    <xf numFmtId="0" fontId="9" fillId="0" borderId="24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0" xfId="0"/>
    <xf numFmtId="0" fontId="14" fillId="5" borderId="1" xfId="0" applyFont="1" applyFill="1" applyBorder="1" applyAlignment="1">
      <alignment horizontal="center"/>
    </xf>
    <xf numFmtId="0" fontId="14" fillId="5" borderId="1" xfId="0" applyFont="1" applyFill="1" applyBorder="1"/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6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9" fontId="22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30" fillId="5" borderId="0" xfId="0" applyFont="1" applyFill="1" applyAlignment="1">
      <alignment horizontal="center" vertical="top"/>
    </xf>
    <xf numFmtId="0" fontId="12" fillId="5" borderId="0" xfId="0" applyFont="1" applyFill="1" applyAlignment="1">
      <alignment vertical="top" wrapText="1"/>
    </xf>
    <xf numFmtId="0" fontId="0" fillId="5" borderId="0" xfId="0" applyFill="1" applyAlignment="1">
      <alignment wrapText="1"/>
    </xf>
    <xf numFmtId="0" fontId="28" fillId="2" borderId="0" xfId="1" applyFont="1" applyFill="1" applyAlignment="1" applyProtection="1">
      <alignment horizontal="center" vertical="center"/>
      <protection locked="0"/>
    </xf>
    <xf numFmtId="0" fontId="29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wrapText="1"/>
    </xf>
    <xf numFmtId="0" fontId="20" fillId="5" borderId="0" xfId="0" applyFont="1" applyFill="1" applyAlignment="1">
      <alignment horizontal="center" vertical="top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5" fontId="1" fillId="0" borderId="2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2" borderId="0" xfId="0" applyFill="1"/>
    <xf numFmtId="15" fontId="3" fillId="6" borderId="12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1" fillId="0" borderId="21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14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5" fontId="0" fillId="5" borderId="0" xfId="0" applyNumberForma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</cellXfs>
  <cellStyles count="4">
    <cellStyle name="Excel Built-in Normal" xfId="3" xr:uid="{00000000-0005-0000-0000-000000000000}"/>
    <cellStyle name="Hyperlink" xfId="1" builtinId="8"/>
    <cellStyle name="Normal" xfId="0" builtinId="0"/>
    <cellStyle name="Normal 2" xfId="2" xr:uid="{00000000-0005-0000-0000-000003000000}"/>
  </cellStyles>
  <dxfs count="20">
    <dxf>
      <font>
        <condense val="0"/>
        <extend val="0"/>
        <u/>
        <color indexed="12"/>
      </font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indexed="10"/>
      </font>
    </dxf>
    <dxf>
      <fill>
        <patternFill>
          <bgColor rgb="FFFFC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rgb="FFFFC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00FF00"/>
      <color rgb="FFCC0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wbl.co.uk/Administration/" TargetMode="External"/><Relationship Id="rId2" Type="http://schemas.openxmlformats.org/officeDocument/2006/relationships/hyperlink" Target="mailto:cjonestwbl@outlook.com/Chris%20Jones#07910 895004" TargetMode="External"/><Relationship Id="rId1" Type="http://schemas.openxmlformats.org/officeDocument/2006/relationships/hyperlink" Target="mailto:paullarchet@hotmail.com/Paul%20Larchet#07927 520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AA65"/>
  <sheetViews>
    <sheetView showGridLines="0" showRowColHeaders="0" tabSelected="1" zoomScale="110" zoomScaleNormal="110" workbookViewId="0">
      <selection activeCell="D1" sqref="D1:J1"/>
    </sheetView>
  </sheetViews>
  <sheetFormatPr defaultColWidth="8.85546875" defaultRowHeight="12.75"/>
  <cols>
    <col min="1" max="1" width="1.28515625" style="19" customWidth="1"/>
    <col min="2" max="2" width="2.85546875" style="19" customWidth="1"/>
    <col min="3" max="3" width="20.7109375" style="19" customWidth="1"/>
    <col min="4" max="4" width="15.7109375" style="19" customWidth="1"/>
    <col min="5" max="5" width="19.7109375" style="19" customWidth="1"/>
    <col min="6" max="6" width="5.7109375" style="19" customWidth="1"/>
    <col min="7" max="7" width="8.7109375" style="19" customWidth="1"/>
    <col min="8" max="8" width="5.7109375" style="19" customWidth="1"/>
    <col min="9" max="9" width="11.7109375" style="19" customWidth="1"/>
    <col min="10" max="10" width="23.7109375" style="19" customWidth="1"/>
    <col min="11" max="11" width="3.7109375" style="19" customWidth="1"/>
    <col min="12" max="12" width="1.85546875" style="19" customWidth="1"/>
    <col min="13" max="13" width="20.7109375" style="19" customWidth="1"/>
    <col min="14" max="16" width="8.85546875" style="19" hidden="1" customWidth="1"/>
    <col min="17" max="17" width="2.7109375" style="19" customWidth="1"/>
    <col min="18" max="16384" width="8.85546875" style="19"/>
  </cols>
  <sheetData>
    <row r="1" spans="1:27" ht="24.6" customHeight="1">
      <c r="A1" s="38"/>
      <c r="B1" s="18"/>
      <c r="C1" s="37"/>
      <c r="D1" s="103" t="s">
        <v>64</v>
      </c>
      <c r="E1" s="104"/>
      <c r="F1" s="104"/>
      <c r="G1" s="104"/>
      <c r="H1" s="104"/>
      <c r="I1" s="104"/>
      <c r="J1" s="104"/>
      <c r="K1" s="105"/>
      <c r="L1" s="105"/>
      <c r="M1" s="105"/>
      <c r="N1" s="50" t="s">
        <v>31</v>
      </c>
      <c r="O1" s="51"/>
    </row>
    <row r="2" spans="1:27" ht="21" customHeight="1">
      <c r="A2" s="17"/>
      <c r="B2" s="18"/>
      <c r="C2" s="20"/>
      <c r="D2" s="106"/>
      <c r="E2" s="106"/>
      <c r="F2" s="106"/>
      <c r="G2" s="106"/>
      <c r="H2" s="106"/>
      <c r="I2" s="106"/>
      <c r="J2" s="106"/>
      <c r="K2" s="18"/>
      <c r="L2" s="18"/>
      <c r="M2" s="20"/>
      <c r="N2" s="24" t="s">
        <v>32</v>
      </c>
      <c r="O2" s="58" t="str">
        <f>IF($F$5&gt;"","Composite Cup " &amp; TEXT(F5,"dd/mm/yy"),"")</f>
        <v/>
      </c>
    </row>
    <row r="3" spans="1:27" ht="40.9" customHeight="1">
      <c r="B3" s="18"/>
      <c r="C3" s="21" t="s">
        <v>59</v>
      </c>
      <c r="D3" s="20"/>
      <c r="E3" s="20"/>
      <c r="F3" s="20"/>
      <c r="G3" s="20"/>
      <c r="H3" s="20"/>
      <c r="I3" s="4"/>
      <c r="J3" s="120" t="s">
        <v>63</v>
      </c>
      <c r="K3" s="121"/>
      <c r="L3" s="121"/>
      <c r="M3" s="121"/>
      <c r="N3" s="24" t="s">
        <v>33</v>
      </c>
      <c r="O3" s="58" t="str">
        <f>IF(AND($F$5&gt;"",F6&gt;0),F6,"")</f>
        <v/>
      </c>
    </row>
    <row r="4" spans="1:27" ht="10.9" customHeight="1">
      <c r="B4" s="18"/>
      <c r="C4" s="20"/>
      <c r="D4" s="20"/>
      <c r="E4" s="20"/>
      <c r="F4" s="20"/>
      <c r="G4" s="20"/>
      <c r="H4" s="20"/>
      <c r="I4" s="2" t="str">
        <f>MID(Control!A1,15,9)</f>
        <v>28-Aug-24</v>
      </c>
      <c r="J4" s="18"/>
      <c r="K4" s="18"/>
      <c r="L4" s="18"/>
      <c r="M4" s="20"/>
      <c r="N4" s="24" t="s">
        <v>34</v>
      </c>
      <c r="O4" s="58" t="str">
        <f>IF(AND($F$5&gt;"",F7&gt;""),F7,"")</f>
        <v/>
      </c>
    </row>
    <row r="5" spans="1:27" ht="21" customHeight="1">
      <c r="B5" s="18"/>
      <c r="C5" s="20"/>
      <c r="D5" s="20"/>
      <c r="E5" s="1" t="s">
        <v>21</v>
      </c>
      <c r="F5" s="107"/>
      <c r="G5" s="108"/>
      <c r="H5" s="108"/>
      <c r="I5" s="2" t="str">
        <f>SUBSTITUTE(SUBSTITUTE(SUBSTITUTE(SUBSTITUTE(SUBSTITUTE(F5,"+",""),")",""),"(","")," ",""),"'","")</f>
        <v/>
      </c>
      <c r="J5" s="24" t="s">
        <v>20</v>
      </c>
      <c r="K5" s="18"/>
      <c r="L5" s="18"/>
      <c r="M5" s="20"/>
      <c r="N5" s="24" t="s">
        <v>35</v>
      </c>
      <c r="O5" s="58" t="str">
        <f>IF(AND($F$5&gt;"",F7&gt;""),IF(MID(O4,LEN(O4)-1,1)=" ",LEFT(O4,LEN(O4)-2),O4),"")</f>
        <v/>
      </c>
    </row>
    <row r="6" spans="1:27" ht="21" customHeight="1">
      <c r="B6" s="18"/>
      <c r="C6" s="20"/>
      <c r="D6" s="20"/>
      <c r="E6" s="1"/>
      <c r="F6" s="122"/>
      <c r="G6" s="123"/>
      <c r="H6" s="123"/>
      <c r="I6" s="2" t="s">
        <v>25</v>
      </c>
      <c r="J6" s="101" t="s">
        <v>62</v>
      </c>
      <c r="K6" s="102"/>
      <c r="L6" s="102"/>
      <c r="M6" s="102"/>
      <c r="N6" s="24" t="s">
        <v>36</v>
      </c>
      <c r="O6" s="58" t="str">
        <f>SUBSTITUTE(SUBSTITUTE(SUBSTITUTE(SUBSTITUTE(O5,"&amp;","")," ",""),"'",""),".","")</f>
        <v/>
      </c>
    </row>
    <row r="7" spans="1:27" ht="21" customHeight="1">
      <c r="B7" s="44"/>
      <c r="C7" s="20"/>
      <c r="D7" s="20"/>
      <c r="E7" s="1" t="s">
        <v>22</v>
      </c>
      <c r="F7" s="109"/>
      <c r="G7" s="108"/>
      <c r="H7" s="108"/>
      <c r="I7" s="39" t="e">
        <f>SUBSTITUTE(SUBSTITUTE(SUBSTITUTE(SUBSTITUTE(IF(MID(F7,LEN(F7)-1,1)=" ",LEFT(F7,LEN(F7)-2),F7),"&amp;","")," ",""),"'",""),".","")</f>
        <v>#VALUE!</v>
      </c>
      <c r="J7" s="102"/>
      <c r="K7" s="102"/>
      <c r="L7" s="102"/>
      <c r="M7" s="102"/>
      <c r="N7" s="24" t="s">
        <v>37</v>
      </c>
      <c r="O7" s="58" t="str">
        <f>IF(AND($F$5&gt;"",F8&gt;""),F8,"")</f>
        <v/>
      </c>
    </row>
    <row r="8" spans="1:27" ht="21" customHeight="1">
      <c r="B8" s="18"/>
      <c r="C8" s="20"/>
      <c r="D8" s="20"/>
      <c r="E8" s="1" t="s">
        <v>23</v>
      </c>
      <c r="F8" s="107"/>
      <c r="G8" s="108"/>
      <c r="H8" s="108"/>
      <c r="I8" s="39" t="e">
        <f>SUBSTITUTE(SUBSTITUTE(SUBSTITUTE(SUBSTITUTE(IF(MID(F8,LEN(F8)-1,1)=" ",LEFT(F8,LEN(F8)-2),F8),"&amp;","")," ",""),"'",""),".","")</f>
        <v>#VALUE!</v>
      </c>
      <c r="J8" s="102"/>
      <c r="K8" s="102"/>
      <c r="L8" s="102"/>
      <c r="M8" s="102"/>
      <c r="N8" s="24" t="s">
        <v>38</v>
      </c>
      <c r="O8" s="58" t="str">
        <f>IF(AND($F$5&gt;"",F8&gt;""),IF(MID(O7,LEN(O7)-1,1)=" ",LEFT(O7,LEN(O7)-2),O7),"")</f>
        <v/>
      </c>
    </row>
    <row r="9" spans="1:27" ht="17.45" customHeight="1">
      <c r="B9" s="18"/>
      <c r="C9" s="20"/>
      <c r="D9" s="20"/>
      <c r="E9" s="20"/>
      <c r="F9" s="20"/>
      <c r="G9" s="6">
        <f>IF(AND(D14&gt;" ",D15&gt;" ",D16&gt;" ",D17&gt;" ",D18&gt;" ",D19&gt;" ",I14&gt;" ",I15&gt;" ",I16&gt;" ",I17&gt;" ",I18&gt;" ",I19&gt;" ",G20=9,SUM(C14,C15,C16,C17,C18,C19,K14,K15,K16,K17,K18,K19)=0),1,0)</f>
        <v>0</v>
      </c>
      <c r="H9" s="31" t="str">
        <f>IF($F$5&gt;"",IF($D$52&gt;$I$52,TRIM(UPPER($F$7))&amp;" Won "&amp;$D$52&amp;" - "&amp;$I$52,IF($D$52&lt;$I$52,TRIM(UPPER($F$8))&amp;" Won "&amp;$I$52&amp;" - "&amp;$D$52,IF(AND($D$52=$I$52,$D$52&gt;0),"Match Drawn "&amp;$D$52&amp;" - "&amp;$I$52,""))),"")</f>
        <v/>
      </c>
      <c r="I9" s="16"/>
      <c r="J9" s="102"/>
      <c r="K9" s="102"/>
      <c r="L9" s="102"/>
      <c r="M9" s="102"/>
      <c r="N9" s="24" t="s">
        <v>39</v>
      </c>
      <c r="O9" s="58" t="str">
        <f>SUBSTITUTE(SUBSTITUTE(SUBSTITUTE(SUBSTITUTE(O8,"&amp;","")," ",""),"'",""),".","")</f>
        <v/>
      </c>
      <c r="U9" s="103"/>
      <c r="V9" s="104"/>
      <c r="W9" s="104"/>
      <c r="X9" s="104"/>
      <c r="Y9" s="104"/>
      <c r="Z9" s="104"/>
      <c r="AA9" s="104"/>
    </row>
    <row r="10" spans="1:27" ht="11.25" hidden="1" customHeight="1">
      <c r="B10" s="18"/>
      <c r="C10" s="20"/>
      <c r="D10" s="20"/>
      <c r="E10" s="20"/>
      <c r="F10" s="20"/>
      <c r="G10" s="22"/>
      <c r="H10" s="22"/>
      <c r="I10" s="23"/>
      <c r="J10" s="102"/>
      <c r="K10" s="102"/>
      <c r="L10" s="102"/>
      <c r="M10" s="102"/>
    </row>
    <row r="11" spans="1:27" ht="13.15" customHeight="1">
      <c r="B11" s="18"/>
      <c r="C11" s="45" t="str">
        <f>IF(ISERROR(FIND("/",Control!A3)&gt;0),Control!A3,RIGHT(Control!A3,LEN(Control!A3)-FIND("/",Control!A3)))</f>
        <v>PHYSICAL</v>
      </c>
      <c r="D11" s="20"/>
      <c r="E11" s="20"/>
      <c r="F11" s="20"/>
      <c r="G11" s="22"/>
      <c r="H11" s="22"/>
      <c r="I11" s="18"/>
      <c r="J11" s="110"/>
      <c r="K11" s="111"/>
      <c r="L11" s="111"/>
      <c r="M11" s="111"/>
    </row>
    <row r="12" spans="1:27" ht="10.9" customHeight="1" thickBot="1">
      <c r="B12" s="18"/>
      <c r="C12" s="20"/>
      <c r="D12" s="20"/>
      <c r="E12" s="20"/>
      <c r="F12" s="20"/>
      <c r="G12" s="20"/>
      <c r="H12" s="20"/>
      <c r="I12" s="18"/>
      <c r="J12" s="18"/>
      <c r="K12" s="18"/>
      <c r="L12" s="18"/>
      <c r="M12" s="20"/>
    </row>
    <row r="13" spans="1:27" ht="16.149999999999999" customHeight="1" thickBot="1">
      <c r="A13" s="17"/>
      <c r="B13" s="18"/>
      <c r="C13" s="20"/>
      <c r="D13" s="112" t="str">
        <f>IF($F$7&gt;"",$F$7,"")</f>
        <v/>
      </c>
      <c r="E13" s="113"/>
      <c r="F13" s="20"/>
      <c r="G13" s="20"/>
      <c r="H13" s="20"/>
      <c r="I13" s="114" t="str">
        <f>IF($F$8&gt;"",$F$8,"")</f>
        <v/>
      </c>
      <c r="J13" s="113"/>
      <c r="K13" s="18"/>
      <c r="L13" s="92" t="s">
        <v>61</v>
      </c>
      <c r="M13" s="93"/>
    </row>
    <row r="14" spans="1:27" ht="21" customHeight="1">
      <c r="B14" s="18"/>
      <c r="C14" s="7">
        <f>IF(AND(OR(D14=D15,D14=D16,D14=D17,D14=D18,D14=D19),D14&lt;&gt;"",LEFT(D14,1)&lt;&gt;"("),1,0)</f>
        <v>0</v>
      </c>
      <c r="D14" s="115"/>
      <c r="E14" s="116"/>
      <c r="F14" s="117" t="s">
        <v>44</v>
      </c>
      <c r="G14" s="118"/>
      <c r="H14" s="119"/>
      <c r="I14" s="115"/>
      <c r="J14" s="116"/>
      <c r="K14" s="7">
        <f>IF(AND(OR(I14=I15,I14=I16,I14=I17,I14=I18,I14=I19),I14&lt;&gt;"",LEFT(I14,1)&lt;&gt;"("),1,0)</f>
        <v>0</v>
      </c>
      <c r="L14" s="93"/>
      <c r="M14" s="93"/>
    </row>
    <row r="15" spans="1:27" ht="21" customHeight="1">
      <c r="B15" s="18"/>
      <c r="C15" s="7">
        <f>IF(AND(OR(D15=D16,D15=D17,D15=D18,D15=D19,D15=D14),D15&lt;&gt;"",LEFT(D15,1)&lt;&gt;"("),1,0)</f>
        <v>0</v>
      </c>
      <c r="D15" s="99"/>
      <c r="E15" s="95"/>
      <c r="F15" s="96" t="s">
        <v>45</v>
      </c>
      <c r="G15" s="97"/>
      <c r="H15" s="98"/>
      <c r="I15" s="99"/>
      <c r="J15" s="95"/>
      <c r="K15" s="7">
        <f>IF(AND(OR(I15=I16,I15=I17,I15=I18,I15=I19,I15=I14),I15&lt;&gt;"",LEFT(I15,1)&lt;&gt;"("),1,0)</f>
        <v>0</v>
      </c>
      <c r="L15" s="93"/>
      <c r="M15" s="93"/>
    </row>
    <row r="16" spans="1:27" ht="21" customHeight="1">
      <c r="B16" s="18"/>
      <c r="C16" s="7">
        <f>IF(AND(OR(D16=D17,D16=D18,D16=D19,D16=D15,D16=D14),D16&lt;&gt;"",LEFT(D16,1)&lt;&gt;"("),1,0)</f>
        <v>0</v>
      </c>
      <c r="D16" s="99"/>
      <c r="E16" s="95"/>
      <c r="F16" s="96" t="s">
        <v>46</v>
      </c>
      <c r="G16" s="97"/>
      <c r="H16" s="98"/>
      <c r="I16" s="99"/>
      <c r="J16" s="95"/>
      <c r="K16" s="7">
        <f>IF(AND(OR(I16=I17,I16=I18,I16=I19,I16=I15,I16=I14),I16&lt;&gt;"",LEFT(I16,1)&lt;&gt;"("),1,0)</f>
        <v>0</v>
      </c>
      <c r="L16" s="93"/>
      <c r="M16" s="93"/>
    </row>
    <row r="17" spans="1:16" ht="21" customHeight="1">
      <c r="B17" s="18"/>
      <c r="C17" s="7">
        <f>IF(AND(OR(D17=D18,D17=D19,D17=D14,D17=D15,D17=D16),D17&lt;&gt;"",LEFT(D17,1)&lt;&gt;"("),1,0)</f>
        <v>0</v>
      </c>
      <c r="D17" s="99"/>
      <c r="E17" s="95"/>
      <c r="F17" s="96" t="s">
        <v>47</v>
      </c>
      <c r="G17" s="97"/>
      <c r="H17" s="98"/>
      <c r="I17" s="99"/>
      <c r="J17" s="95"/>
      <c r="K17" s="7">
        <f>IF(AND(OR(I17=I18,I17=I19,I17=I14,I17=I15,I17=I16),I17&lt;&gt;"",LEFT(I17,1)&lt;&gt;"("),1,0)</f>
        <v>0</v>
      </c>
      <c r="L17" s="93"/>
      <c r="M17" s="93"/>
    </row>
    <row r="18" spans="1:16" ht="21" customHeight="1">
      <c r="B18" s="18"/>
      <c r="C18" s="7">
        <f>IF(AND(OR(D18=D19,D18=D14,D18=D15,D18=D16,D18=D17),D18&lt;&gt;"",LEFT(D18,1)&lt;&gt;"("),1,0)</f>
        <v>0</v>
      </c>
      <c r="D18" s="94"/>
      <c r="E18" s="95"/>
      <c r="F18" s="96" t="s">
        <v>48</v>
      </c>
      <c r="G18" s="97"/>
      <c r="H18" s="98"/>
      <c r="I18" s="99"/>
      <c r="J18" s="95"/>
      <c r="K18" s="7">
        <f>IF(AND(OR(I18=I19,I18=I14,I18=I15,I18=I16,I18=I17),I18&lt;&gt;"",LEFT(I18,1)&lt;&gt;"("),1,0)</f>
        <v>0</v>
      </c>
      <c r="L18" s="93"/>
      <c r="M18" s="93"/>
    </row>
    <row r="19" spans="1:16" ht="21" customHeight="1" thickBot="1">
      <c r="B19" s="18"/>
      <c r="C19" s="7">
        <f>IF(AND(OR(D19=D14,D19=D15,D19=D16,D19=D17,D19=D18),D19&lt;&gt;"",LEFT(D19,1)&lt;&gt;"("),1,0)</f>
        <v>0</v>
      </c>
      <c r="D19" s="124"/>
      <c r="E19" s="86"/>
      <c r="F19" s="87" t="s">
        <v>49</v>
      </c>
      <c r="G19" s="88"/>
      <c r="H19" s="89"/>
      <c r="I19" s="124"/>
      <c r="J19" s="86"/>
      <c r="K19" s="7">
        <f>IF(AND(OR(I19=I14,I19=I15,I19=I16,I19=I17,I19=I18),I19&lt;&gt;"",LEFT(I19,1)&lt;&gt;"("),1,0)</f>
        <v>0</v>
      </c>
      <c r="L19" s="93"/>
      <c r="M19" s="93"/>
    </row>
    <row r="20" spans="1:16" ht="16.149999999999999" customHeight="1">
      <c r="B20" s="18"/>
      <c r="C20" s="20"/>
      <c r="D20" s="20"/>
      <c r="E20" s="20"/>
      <c r="F20" s="20"/>
      <c r="G20" s="25">
        <f>SUM(G24:G48)</f>
        <v>0</v>
      </c>
      <c r="H20" s="20"/>
      <c r="I20" s="18"/>
      <c r="J20" s="18"/>
      <c r="K20" s="18"/>
      <c r="L20" s="18"/>
      <c r="M20" s="20"/>
    </row>
    <row r="21" spans="1:16" ht="16.149999999999999" customHeight="1">
      <c r="B21" s="18"/>
      <c r="C21" s="26" t="s">
        <v>2</v>
      </c>
      <c r="D21" s="20"/>
      <c r="E21" s="20"/>
      <c r="F21" s="90" t="s">
        <v>4</v>
      </c>
      <c r="G21" s="90"/>
      <c r="H21" s="90"/>
      <c r="I21" s="18"/>
      <c r="J21" s="18"/>
      <c r="K21" s="18"/>
      <c r="L21" s="91" t="str">
        <f>C21</f>
        <v>EVENT</v>
      </c>
      <c r="M21" s="64"/>
    </row>
    <row r="22" spans="1:16" ht="25.9" customHeight="1">
      <c r="A22" s="10"/>
      <c r="B22" s="9" t="s">
        <v>6</v>
      </c>
      <c r="C22" s="53" t="s">
        <v>15</v>
      </c>
      <c r="D22" s="76" t="str">
        <f>IF(D14&gt;"",D14,"")</f>
        <v/>
      </c>
      <c r="E22" s="76"/>
      <c r="F22" s="41"/>
      <c r="G22" s="40" t="s">
        <v>0</v>
      </c>
      <c r="H22" s="41"/>
      <c r="I22" s="76" t="str">
        <f>IF(I14&gt;"",I14,"")</f>
        <v/>
      </c>
      <c r="J22" s="76"/>
      <c r="K22" s="9" t="s">
        <v>6</v>
      </c>
      <c r="L22" s="77" t="s">
        <v>15</v>
      </c>
      <c r="M22" s="78"/>
      <c r="N22" s="34">
        <f>F22</f>
        <v>0</v>
      </c>
      <c r="O22" s="34">
        <f>H22</f>
        <v>0</v>
      </c>
      <c r="P22" s="34"/>
    </row>
    <row r="23" spans="1:16" ht="25.9" customHeight="1">
      <c r="A23" s="10"/>
      <c r="B23" s="9"/>
      <c r="C23" s="53" t="s">
        <v>50</v>
      </c>
      <c r="D23" s="76" t="str">
        <f>IF(D17&gt;"",D17,"")</f>
        <v/>
      </c>
      <c r="E23" s="76"/>
      <c r="F23" s="41"/>
      <c r="G23" s="40" t="s">
        <v>1</v>
      </c>
      <c r="H23" s="41"/>
      <c r="I23" s="76" t="str">
        <f>IF(I17&gt;"",I17,"")</f>
        <v/>
      </c>
      <c r="J23" s="76"/>
      <c r="K23" s="9"/>
      <c r="L23" s="77" t="s">
        <v>50</v>
      </c>
      <c r="M23" s="78"/>
      <c r="N23" s="34">
        <f>F23</f>
        <v>0</v>
      </c>
      <c r="O23" s="34">
        <f>H23</f>
        <v>0</v>
      </c>
      <c r="P23" s="34"/>
    </row>
    <row r="24" spans="1:16" ht="25.9" customHeight="1">
      <c r="A24" s="11"/>
      <c r="B24" s="12"/>
      <c r="C24" s="54"/>
      <c r="D24" s="13"/>
      <c r="E24" s="13"/>
      <c r="F24" s="14" t="str">
        <f>IF(G24=1,SUM(N22:N24),"")</f>
        <v/>
      </c>
      <c r="G24" s="15">
        <f>IF(AND(OR(AND(F22=21,H22&lt;21,H22&gt;=0,H22&lt;&gt;""),AND(H22=21,F22&lt;21,F22&gt;=0,F22&lt;&gt;"")),OR(AND(F23=21,H23&lt;21,H23&gt;=0,H23&lt;&gt;""),AND(H23=21,F23&lt;21,F23&gt;=0,F23&lt;&gt;""))),1,0)</f>
        <v>0</v>
      </c>
      <c r="H24" s="14" t="str">
        <f>IF(G24=1,SUM(O22:O24),"")</f>
        <v/>
      </c>
      <c r="I24" s="13"/>
      <c r="J24" s="13"/>
      <c r="K24" s="12"/>
      <c r="L24" s="57"/>
      <c r="M24" s="54"/>
      <c r="N24" s="35"/>
      <c r="O24" s="35"/>
      <c r="P24" s="36">
        <f>G24</f>
        <v>0</v>
      </c>
    </row>
    <row r="25" spans="1:16" ht="25.9" customHeight="1">
      <c r="A25" s="10"/>
      <c r="B25" s="9" t="s">
        <v>7</v>
      </c>
      <c r="C25" s="53" t="s">
        <v>16</v>
      </c>
      <c r="D25" s="76" t="str">
        <f>IF(D15&gt;"",D15,"")</f>
        <v/>
      </c>
      <c r="E25" s="76"/>
      <c r="F25" s="42"/>
      <c r="G25" s="40" t="s">
        <v>0</v>
      </c>
      <c r="H25" s="42"/>
      <c r="I25" s="76" t="str">
        <f>IF(I15&gt;"",I15,"")</f>
        <v/>
      </c>
      <c r="J25" s="76"/>
      <c r="K25" s="9" t="s">
        <v>7</v>
      </c>
      <c r="L25" s="77" t="str">
        <f>C25</f>
        <v>2nd Mixed Doubles</v>
      </c>
      <c r="M25" s="78"/>
      <c r="N25" s="34">
        <f>F25</f>
        <v>0</v>
      </c>
      <c r="O25" s="34">
        <f>H25</f>
        <v>0</v>
      </c>
      <c r="P25" s="34"/>
    </row>
    <row r="26" spans="1:16" ht="25.9" customHeight="1">
      <c r="A26" s="10"/>
      <c r="B26" s="9"/>
      <c r="C26" s="53" t="s">
        <v>51</v>
      </c>
      <c r="D26" s="76" t="str">
        <f>IF(D18&gt;"",D18,"")</f>
        <v/>
      </c>
      <c r="E26" s="76"/>
      <c r="F26" s="42"/>
      <c r="G26" s="40" t="s">
        <v>1</v>
      </c>
      <c r="H26" s="42"/>
      <c r="I26" s="76" t="str">
        <f>IF(I18&gt;"",I18,"")</f>
        <v/>
      </c>
      <c r="J26" s="76"/>
      <c r="K26" s="9"/>
      <c r="L26" s="77" t="s">
        <v>51</v>
      </c>
      <c r="M26" s="78"/>
      <c r="N26" s="34">
        <f>F26</f>
        <v>0</v>
      </c>
      <c r="O26" s="34">
        <f>H26</f>
        <v>0</v>
      </c>
      <c r="P26" s="34"/>
    </row>
    <row r="27" spans="1:16" ht="25.9" customHeight="1">
      <c r="A27" s="11"/>
      <c r="B27" s="12"/>
      <c r="C27" s="56"/>
      <c r="D27" s="13"/>
      <c r="E27" s="13"/>
      <c r="F27" s="14" t="str">
        <f>IF(SUM(P22:P27)=2,SUM(N22:N27),"")</f>
        <v/>
      </c>
      <c r="G27" s="15">
        <f>IF(AND(OR(AND(F25=21,H25&lt;21,H25&gt;=0,H25&lt;&gt;""),AND(H25=21,F25&lt;21,F25&gt;=0,F25&lt;&gt;"")),OR(AND(F26=21,H26&lt;21,H26&gt;=0,H26&lt;&gt;""),AND(H26=21,F26&lt;21,F26&gt;=0,F26&lt;&gt;""))),1,0)</f>
        <v>0</v>
      </c>
      <c r="H27" s="14" t="str">
        <f>IF(SUM(P22:P27)=2,SUM(O22:O27),"")</f>
        <v/>
      </c>
      <c r="I27" s="13"/>
      <c r="J27" s="13"/>
      <c r="K27" s="12"/>
      <c r="L27" s="57"/>
      <c r="M27" s="56"/>
      <c r="N27" s="35"/>
      <c r="O27" s="35"/>
      <c r="P27" s="36">
        <f>G27</f>
        <v>0</v>
      </c>
    </row>
    <row r="28" spans="1:16" ht="25.9" customHeight="1">
      <c r="A28" s="10"/>
      <c r="B28" s="9" t="s">
        <v>8</v>
      </c>
      <c r="C28" s="53" t="s">
        <v>17</v>
      </c>
      <c r="D28" s="76" t="str">
        <f>IF(D16&gt;"",D16,"")</f>
        <v/>
      </c>
      <c r="E28" s="76"/>
      <c r="F28" s="42"/>
      <c r="G28" s="40" t="s">
        <v>0</v>
      </c>
      <c r="H28" s="42"/>
      <c r="I28" s="76" t="str">
        <f>IF(I16&gt;"",I16,"")</f>
        <v/>
      </c>
      <c r="J28" s="76"/>
      <c r="K28" s="9" t="s">
        <v>8</v>
      </c>
      <c r="L28" s="77" t="str">
        <f>C28</f>
        <v>3rd Mixed Doubles</v>
      </c>
      <c r="M28" s="78"/>
      <c r="N28" s="34">
        <f>F28</f>
        <v>0</v>
      </c>
      <c r="O28" s="34">
        <f>H28</f>
        <v>0</v>
      </c>
      <c r="P28" s="34"/>
    </row>
    <row r="29" spans="1:16" ht="25.9" customHeight="1">
      <c r="A29" s="10"/>
      <c r="B29" s="9"/>
      <c r="C29" s="53" t="s">
        <v>52</v>
      </c>
      <c r="D29" s="76" t="str">
        <f>IF(D19&gt;"",D19,"")</f>
        <v/>
      </c>
      <c r="E29" s="76"/>
      <c r="F29" s="42"/>
      <c r="G29" s="40" t="s">
        <v>1</v>
      </c>
      <c r="H29" s="42"/>
      <c r="I29" s="76" t="str">
        <f>IF(I19&gt;"",I19,"")</f>
        <v/>
      </c>
      <c r="J29" s="76"/>
      <c r="K29" s="9"/>
      <c r="L29" s="77" t="s">
        <v>52</v>
      </c>
      <c r="M29" s="78"/>
      <c r="N29" s="34">
        <f>F29</f>
        <v>0</v>
      </c>
      <c r="O29" s="34">
        <f>H29</f>
        <v>0</v>
      </c>
      <c r="P29" s="34"/>
    </row>
    <row r="30" spans="1:16" ht="25.9" customHeight="1">
      <c r="A30" s="11"/>
      <c r="B30" s="12"/>
      <c r="C30" s="56"/>
      <c r="D30" s="13"/>
      <c r="E30" s="13"/>
      <c r="F30" s="14" t="str">
        <f>IF(SUM(P22:P30)=3,SUM(N22:N30),"")</f>
        <v/>
      </c>
      <c r="G30" s="15">
        <f>IF(AND(OR(AND(F28=21,H28&lt;21,H28&gt;=0,H28&lt;&gt;""),AND(H28=21,F28&lt;21,F28&gt;=0,F28&lt;&gt;"")),OR(AND(F29=21,H29&lt;21,H29&gt;=0,H29&lt;&gt;""),AND(H29=21,F29&lt;21,F29&gt;=0,F29&lt;&gt;""))),1,0)</f>
        <v>0</v>
      </c>
      <c r="H30" s="14" t="str">
        <f>IF(SUM(P24:P30)=3,SUM(O22:O30),"")</f>
        <v/>
      </c>
      <c r="I30" s="11"/>
      <c r="J30" s="11"/>
      <c r="K30" s="12"/>
      <c r="L30" s="57"/>
      <c r="M30" s="56"/>
      <c r="N30" s="35"/>
      <c r="O30" s="35"/>
      <c r="P30" s="36">
        <f>G30</f>
        <v>0</v>
      </c>
    </row>
    <row r="31" spans="1:16" ht="25.9" customHeight="1">
      <c r="A31" s="10"/>
      <c r="B31" s="9" t="s">
        <v>9</v>
      </c>
      <c r="C31" s="53" t="s">
        <v>18</v>
      </c>
      <c r="D31" s="76" t="str">
        <f>IF(D15&gt;"",D15,"")</f>
        <v/>
      </c>
      <c r="E31" s="76"/>
      <c r="F31" s="42"/>
      <c r="G31" s="40" t="s">
        <v>0</v>
      </c>
      <c r="H31" s="42"/>
      <c r="I31" s="76" t="str">
        <f>IF(I14&gt;"",I14,"")</f>
        <v/>
      </c>
      <c r="J31" s="76"/>
      <c r="K31" s="9" t="s">
        <v>9</v>
      </c>
      <c r="L31" s="77" t="str">
        <f>C31</f>
        <v>4th Mixed Doubles</v>
      </c>
      <c r="M31" s="78"/>
      <c r="N31" s="34">
        <f>F31</f>
        <v>0</v>
      </c>
      <c r="O31" s="34">
        <f>H31</f>
        <v>0</v>
      </c>
      <c r="P31" s="34"/>
    </row>
    <row r="32" spans="1:16" ht="25.9" customHeight="1">
      <c r="A32" s="10"/>
      <c r="B32" s="9"/>
      <c r="C32" s="53" t="s">
        <v>51</v>
      </c>
      <c r="D32" s="76" t="str">
        <f>IF(D18&gt;"",D18,"")</f>
        <v/>
      </c>
      <c r="E32" s="76"/>
      <c r="F32" s="42"/>
      <c r="G32" s="40" t="s">
        <v>1</v>
      </c>
      <c r="H32" s="42"/>
      <c r="I32" s="76" t="str">
        <f>IF(I17&gt;"",I17,"")</f>
        <v/>
      </c>
      <c r="J32" s="76"/>
      <c r="K32" s="9"/>
      <c r="L32" s="77" t="s">
        <v>50</v>
      </c>
      <c r="M32" s="78"/>
      <c r="N32" s="34">
        <f>F32</f>
        <v>0</v>
      </c>
      <c r="O32" s="34">
        <f>H32</f>
        <v>0</v>
      </c>
      <c r="P32" s="34"/>
    </row>
    <row r="33" spans="1:16" ht="25.9" customHeight="1">
      <c r="A33" s="11"/>
      <c r="B33" s="12"/>
      <c r="C33" s="56"/>
      <c r="D33" s="13"/>
      <c r="E33" s="13"/>
      <c r="F33" s="14" t="str">
        <f>IF(SUM(P22:P33)=4,SUM(N22:N33),"")</f>
        <v/>
      </c>
      <c r="G33" s="15">
        <f>IF(AND(OR(AND(F31=21,H31&lt;21,H31&gt;=0,H31&lt;&gt;""),AND(H31=21,F31&lt;21,F31&gt;=0,F31&lt;&gt;"")),OR(AND(F32=21,H32&lt;21,H32&gt;=0,H32&lt;&gt;""),AND(H32=21,F32&lt;21,F32&gt;=0,F32&lt;&gt;""))),1,0)</f>
        <v>0</v>
      </c>
      <c r="H33" s="14" t="str">
        <f>IF(SUM(P22:P33)=4,SUM(O22:O33),"")</f>
        <v/>
      </c>
      <c r="I33" s="13"/>
      <c r="J33" s="13"/>
      <c r="K33" s="12"/>
      <c r="L33" s="57"/>
      <c r="M33" s="56"/>
      <c r="N33" s="35"/>
      <c r="O33" s="35"/>
      <c r="P33" s="36">
        <f>G33</f>
        <v>0</v>
      </c>
    </row>
    <row r="34" spans="1:16" ht="25.9" customHeight="1">
      <c r="A34" s="10"/>
      <c r="B34" s="9" t="s">
        <v>10</v>
      </c>
      <c r="C34" s="53" t="s">
        <v>19</v>
      </c>
      <c r="D34" s="76" t="str">
        <f>IF(D14&gt;"",D14,"")</f>
        <v/>
      </c>
      <c r="E34" s="76"/>
      <c r="F34" s="42"/>
      <c r="G34" s="40" t="s">
        <v>0</v>
      </c>
      <c r="H34" s="42"/>
      <c r="I34" s="76" t="str">
        <f>IF(I15&gt;"",I15,"")</f>
        <v/>
      </c>
      <c r="J34" s="76"/>
      <c r="K34" s="9" t="s">
        <v>10</v>
      </c>
      <c r="L34" s="77" t="str">
        <f>C34</f>
        <v>5th Mixed Doubles</v>
      </c>
      <c r="M34" s="78"/>
      <c r="N34" s="34">
        <f>F34</f>
        <v>0</v>
      </c>
      <c r="O34" s="34">
        <f>H34</f>
        <v>0</v>
      </c>
      <c r="P34" s="34"/>
    </row>
    <row r="35" spans="1:16" ht="25.9" customHeight="1">
      <c r="A35" s="10"/>
      <c r="B35" s="9"/>
      <c r="C35" s="53" t="s">
        <v>50</v>
      </c>
      <c r="D35" s="76" t="str">
        <f>IF(D17&gt;"",D17,"")</f>
        <v/>
      </c>
      <c r="E35" s="76"/>
      <c r="F35" s="42"/>
      <c r="G35" s="40" t="s">
        <v>1</v>
      </c>
      <c r="H35" s="42"/>
      <c r="I35" s="76" t="str">
        <f>IF(I18&gt;"",I18,"")</f>
        <v/>
      </c>
      <c r="J35" s="76"/>
      <c r="K35" s="9"/>
      <c r="L35" s="77" t="s">
        <v>51</v>
      </c>
      <c r="M35" s="78"/>
      <c r="N35" s="34">
        <f>F35</f>
        <v>0</v>
      </c>
      <c r="O35" s="34">
        <f>H35</f>
        <v>0</v>
      </c>
      <c r="P35" s="34"/>
    </row>
    <row r="36" spans="1:16" ht="25.9" customHeight="1">
      <c r="A36" s="11"/>
      <c r="B36" s="12"/>
      <c r="C36" s="56"/>
      <c r="D36" s="13"/>
      <c r="E36" s="13"/>
      <c r="F36" s="14" t="str">
        <f>IF(SUM(P22:P36)=5,SUM(N22:N36),"")</f>
        <v/>
      </c>
      <c r="G36" s="15">
        <f>IF(AND(OR(AND(F34=21,H34&lt;21,H34&gt;=0,H34&lt;&gt;""),AND(H34=21,F34&lt;21,F34&gt;=0,F34&lt;&gt;"")),OR(AND(F35=21,H35&lt;21,H35&gt;=0,H35&lt;&gt;""),AND(H35=21,F35&lt;21,F35&gt;=0,F35&lt;&gt;""))),1,0)</f>
        <v>0</v>
      </c>
      <c r="H36" s="14" t="str">
        <f>IF(SUM(P22:P36)=5,SUM(O22:O36),"")</f>
        <v/>
      </c>
      <c r="I36" s="13"/>
      <c r="J36" s="13"/>
      <c r="K36" s="12"/>
      <c r="L36" s="57"/>
      <c r="M36" s="56"/>
      <c r="N36" s="35"/>
      <c r="O36" s="35"/>
      <c r="P36" s="36">
        <f>G36</f>
        <v>0</v>
      </c>
    </row>
    <row r="37" spans="1:16" ht="25.9" customHeight="1">
      <c r="A37" s="10"/>
      <c r="B37" s="9" t="s">
        <v>11</v>
      </c>
      <c r="C37" s="53" t="s">
        <v>42</v>
      </c>
      <c r="D37" s="76" t="str">
        <f>IF(D18&gt;"",D18,"")</f>
        <v/>
      </c>
      <c r="E37" s="76"/>
      <c r="F37" s="42"/>
      <c r="G37" s="40" t="s">
        <v>0</v>
      </c>
      <c r="H37" s="42"/>
      <c r="I37" s="76" t="str">
        <f>IF(I17&gt;"",I17,"")</f>
        <v/>
      </c>
      <c r="J37" s="76"/>
      <c r="K37" s="9" t="s">
        <v>11</v>
      </c>
      <c r="L37" s="77" t="str">
        <f>C37</f>
        <v>1st Open Doubles</v>
      </c>
      <c r="M37" s="78"/>
      <c r="N37" s="34">
        <f>F37</f>
        <v>0</v>
      </c>
      <c r="O37" s="34">
        <f>H37</f>
        <v>0</v>
      </c>
      <c r="P37" s="34"/>
    </row>
    <row r="38" spans="1:16" ht="25.9" customHeight="1">
      <c r="A38" s="10"/>
      <c r="B38" s="9"/>
      <c r="C38" s="53" t="s">
        <v>53</v>
      </c>
      <c r="D38" s="76" t="str">
        <f>IF(D19&gt;"",D19,"")</f>
        <v/>
      </c>
      <c r="E38" s="76"/>
      <c r="F38" s="42"/>
      <c r="G38" s="40" t="s">
        <v>1</v>
      </c>
      <c r="H38" s="42"/>
      <c r="I38" s="76" t="str">
        <f>IF(I19&gt;"",I19,"")</f>
        <v/>
      </c>
      <c r="J38" s="76"/>
      <c r="K38" s="9"/>
      <c r="L38" s="77" t="s">
        <v>54</v>
      </c>
      <c r="M38" s="78"/>
      <c r="N38" s="34">
        <f>F38</f>
        <v>0</v>
      </c>
      <c r="O38" s="34">
        <f>H38</f>
        <v>0</v>
      </c>
      <c r="P38" s="34"/>
    </row>
    <row r="39" spans="1:16" ht="25.9" customHeight="1">
      <c r="A39" s="11"/>
      <c r="B39" s="12"/>
      <c r="C39" s="56"/>
      <c r="D39" s="13"/>
      <c r="E39" s="13"/>
      <c r="F39" s="14" t="str">
        <f>IF(SUM(P22:P39)=6,SUM(N22:N39),"")</f>
        <v/>
      </c>
      <c r="G39" s="15">
        <f>IF(AND(OR(AND(F37=21,H37&lt;21,H37&gt;=0,H37&lt;&gt;""),AND(H37=21,F37&lt;21,F37&gt;=0,F37&lt;&gt;"")),OR(AND(F38=21,H38&lt;21,H38&gt;=0,H38&lt;&gt;""),AND(H38=21,F38&lt;21,F38&gt;=0,F38&lt;&gt;""))),1,0)</f>
        <v>0</v>
      </c>
      <c r="H39" s="14" t="str">
        <f>IF(SUM(P22:P39)=6,SUM(O22:O39),"")</f>
        <v/>
      </c>
      <c r="I39" s="11"/>
      <c r="J39" s="11"/>
      <c r="K39" s="12"/>
      <c r="L39" s="57"/>
      <c r="M39" s="56"/>
      <c r="N39" s="35"/>
      <c r="O39" s="35"/>
      <c r="P39" s="36">
        <f>G39</f>
        <v>0</v>
      </c>
    </row>
    <row r="40" spans="1:16" ht="25.9" customHeight="1">
      <c r="A40" s="10"/>
      <c r="B40" s="9" t="s">
        <v>12</v>
      </c>
      <c r="C40" s="55" t="s">
        <v>26</v>
      </c>
      <c r="D40" s="76" t="str">
        <f>IF(D14&gt;"",D14,"")</f>
        <v/>
      </c>
      <c r="E40" s="76"/>
      <c r="F40" s="42"/>
      <c r="G40" s="40" t="s">
        <v>0</v>
      </c>
      <c r="H40" s="42"/>
      <c r="I40" s="76" t="str">
        <f>IF(I14&gt;"",I14,"")</f>
        <v/>
      </c>
      <c r="J40" s="76"/>
      <c r="K40" s="9" t="s">
        <v>12</v>
      </c>
      <c r="L40" s="77" t="str">
        <f>C40</f>
        <v>1st Ladies' Doubles</v>
      </c>
      <c r="M40" s="78"/>
      <c r="N40" s="34">
        <f>F40</f>
        <v>0</v>
      </c>
      <c r="O40" s="34">
        <f>H40</f>
        <v>0</v>
      </c>
      <c r="P40" s="34"/>
    </row>
    <row r="41" spans="1:16" ht="25.9" customHeight="1">
      <c r="A41" s="10"/>
      <c r="B41" s="9"/>
      <c r="C41" s="53" t="s">
        <v>55</v>
      </c>
      <c r="D41" s="76" t="str">
        <f>IF(D16&gt;"",D16,"")</f>
        <v/>
      </c>
      <c r="E41" s="76"/>
      <c r="F41" s="42"/>
      <c r="G41" s="40" t="s">
        <v>1</v>
      </c>
      <c r="H41" s="42"/>
      <c r="I41" s="76" t="str">
        <f>IF(I16&gt;"",I16,"")</f>
        <v/>
      </c>
      <c r="J41" s="76"/>
      <c r="K41" s="9"/>
      <c r="L41" s="77" t="s">
        <v>55</v>
      </c>
      <c r="M41" s="78"/>
      <c r="N41" s="34">
        <f>F41</f>
        <v>0</v>
      </c>
      <c r="O41" s="34">
        <f>H41</f>
        <v>0</v>
      </c>
      <c r="P41" s="34"/>
    </row>
    <row r="42" spans="1:16" ht="25.9" customHeight="1">
      <c r="A42" s="11"/>
      <c r="B42" s="12"/>
      <c r="C42" s="56"/>
      <c r="D42" s="13"/>
      <c r="E42" s="13"/>
      <c r="F42" s="14" t="str">
        <f>IF(SUM(P22:P42)=7,SUM(N22:N42),"")</f>
        <v/>
      </c>
      <c r="G42" s="15">
        <f>IF(AND(OR(AND(F40=21,H40&lt;21,H40&gt;=0,H40&lt;&gt;""),AND(H40=21,F40&lt;21,F40&gt;=0,F40&lt;&gt;"")),OR(AND(F41=21,H41&lt;21,H41&gt;=0,H41&lt;&gt;""),AND(H41=21,F41&lt;21,F41&gt;=0,F41&lt;&gt;""))),1,0)</f>
        <v>0</v>
      </c>
      <c r="H42" s="14" t="str">
        <f>IF(SUM(P22:P42)=7,SUM(O22:O42),"")</f>
        <v/>
      </c>
      <c r="I42" s="13"/>
      <c r="J42" s="13"/>
      <c r="K42" s="12"/>
      <c r="L42" s="57"/>
      <c r="M42" s="56"/>
      <c r="N42" s="35"/>
      <c r="O42" s="35"/>
      <c r="P42" s="36">
        <f>G42</f>
        <v>0</v>
      </c>
    </row>
    <row r="43" spans="1:16" ht="25.9" customHeight="1">
      <c r="A43" s="10"/>
      <c r="B43" s="9" t="s">
        <v>13</v>
      </c>
      <c r="C43" s="53" t="s">
        <v>43</v>
      </c>
      <c r="D43" s="76" t="str">
        <f>IF(D17&gt;"",D17,"")</f>
        <v/>
      </c>
      <c r="E43" s="76"/>
      <c r="F43" s="42"/>
      <c r="G43" s="40" t="s">
        <v>0</v>
      </c>
      <c r="H43" s="42"/>
      <c r="I43" s="76" t="str">
        <f>IF(I18&gt;"",I18,"")</f>
        <v/>
      </c>
      <c r="J43" s="76"/>
      <c r="K43" s="9" t="s">
        <v>13</v>
      </c>
      <c r="L43" s="77" t="str">
        <f>C43</f>
        <v>2nd Open Doubles</v>
      </c>
      <c r="M43" s="78"/>
      <c r="N43" s="34">
        <f>F43</f>
        <v>0</v>
      </c>
      <c r="O43" s="34">
        <f>H43</f>
        <v>0</v>
      </c>
      <c r="P43" s="34"/>
    </row>
    <row r="44" spans="1:16" ht="25.9" customHeight="1">
      <c r="A44" s="10"/>
      <c r="B44" s="9"/>
      <c r="C44" s="53" t="s">
        <v>54</v>
      </c>
      <c r="D44" s="76" t="str">
        <f>IF(D19&gt;"",D19,"")</f>
        <v/>
      </c>
      <c r="E44" s="76"/>
      <c r="F44" s="42"/>
      <c r="G44" s="40" t="s">
        <v>1</v>
      </c>
      <c r="H44" s="42"/>
      <c r="I44" s="76" t="str">
        <f>IF(I19&gt;"",I19,"")</f>
        <v/>
      </c>
      <c r="J44" s="76"/>
      <c r="K44" s="9"/>
      <c r="L44" s="77" t="s">
        <v>53</v>
      </c>
      <c r="M44" s="78"/>
      <c r="N44" s="34">
        <f>F44</f>
        <v>0</v>
      </c>
      <c r="O44" s="34">
        <f>H44</f>
        <v>0</v>
      </c>
      <c r="P44" s="34"/>
    </row>
    <row r="45" spans="1:16" ht="25.9" customHeight="1">
      <c r="A45" s="11"/>
      <c r="B45" s="12"/>
      <c r="C45" s="56"/>
      <c r="D45" s="13"/>
      <c r="E45" s="13"/>
      <c r="F45" s="14" t="str">
        <f>IF(SUM(P22:P45)=8,SUM(N22:N45),"")</f>
        <v/>
      </c>
      <c r="G45" s="15">
        <f>IF(AND(OR(AND(F43=21,H43&lt;21,H43&gt;=0,H43&lt;&gt;""),AND(H43=21,F43&lt;21,F43&gt;=0,F43&lt;&gt;"")),OR(AND(F44=21,H44&lt;21,H44&gt;=0,H44&lt;&gt;""),AND(H44=21,F44&lt;21,F44&gt;=0,F44&lt;&gt;""))),1,0)</f>
        <v>0</v>
      </c>
      <c r="H45" s="14" t="str">
        <f>IF(SUM(P22:P45)=8,SUM(O22:O45),"")</f>
        <v/>
      </c>
      <c r="I45" s="13"/>
      <c r="J45" s="13"/>
      <c r="K45" s="12"/>
      <c r="L45" s="57"/>
      <c r="M45" s="56"/>
      <c r="N45" s="35"/>
      <c r="O45" s="35"/>
      <c r="P45" s="36">
        <f>G45</f>
        <v>0</v>
      </c>
    </row>
    <row r="46" spans="1:16" ht="25.9" customHeight="1">
      <c r="A46" s="10"/>
      <c r="B46" s="9" t="s">
        <v>14</v>
      </c>
      <c r="C46" s="55" t="s">
        <v>27</v>
      </c>
      <c r="D46" s="76" t="str">
        <f>IF(D15&gt;"",D15,"")</f>
        <v/>
      </c>
      <c r="E46" s="76"/>
      <c r="F46" s="42"/>
      <c r="G46" s="40" t="s">
        <v>0</v>
      </c>
      <c r="H46" s="42"/>
      <c r="I46" s="76" t="str">
        <f>IF(I15&gt;"",I15,"")</f>
        <v/>
      </c>
      <c r="J46" s="76"/>
      <c r="K46" s="9" t="s">
        <v>14</v>
      </c>
      <c r="L46" s="77" t="str">
        <f>C46</f>
        <v>2nd Ladies' Doubles</v>
      </c>
      <c r="M46" s="78"/>
      <c r="N46" s="34">
        <f>F46</f>
        <v>0</v>
      </c>
      <c r="O46" s="34">
        <f>H46</f>
        <v>0</v>
      </c>
      <c r="P46" s="34"/>
    </row>
    <row r="47" spans="1:16" ht="25.9" customHeight="1">
      <c r="A47" s="10"/>
      <c r="B47" s="9"/>
      <c r="C47" s="53" t="s">
        <v>56</v>
      </c>
      <c r="D47" s="76" t="str">
        <f>IF(D16&gt;"",D16,"")</f>
        <v/>
      </c>
      <c r="E47" s="76"/>
      <c r="F47" s="42"/>
      <c r="G47" s="40" t="s">
        <v>1</v>
      </c>
      <c r="H47" s="42"/>
      <c r="I47" s="76" t="str">
        <f>IF(I16&gt;"",I16,"")</f>
        <v/>
      </c>
      <c r="J47" s="76"/>
      <c r="K47" s="9"/>
      <c r="L47" s="77" t="s">
        <v>56</v>
      </c>
      <c r="M47" s="78"/>
      <c r="N47" s="34">
        <f>F47</f>
        <v>0</v>
      </c>
      <c r="O47" s="34">
        <f>H47</f>
        <v>0</v>
      </c>
      <c r="P47" s="34"/>
    </row>
    <row r="48" spans="1:16" ht="16.149999999999999" customHeight="1" thickBot="1">
      <c r="A48" s="11"/>
      <c r="B48" s="27"/>
      <c r="C48" s="28"/>
      <c r="D48" s="13"/>
      <c r="E48" s="13"/>
      <c r="F48" s="14" t="str">
        <f>IF(SUM(P22:P48)=9, SUM(N22:N48),"")</f>
        <v/>
      </c>
      <c r="G48" s="15">
        <f>IF(AND(OR(AND(F46=21,H46&lt;21,H46&gt;=0,H46&lt;&gt;""),AND(H46=21,F46&lt;21,F46&gt;=0,F46&lt;&gt;"")),OR(AND(F47=21,H47&lt;21,H47&gt;=0,H47&lt;&gt;""),AND(H47=21,F47&lt;21,F47&gt;=0,F47&lt;&gt;""))),1,0)</f>
        <v>0</v>
      </c>
      <c r="H48" s="14" t="str">
        <f>IF(SUM(P22:P48)=9,SUM(O22:O48),"")</f>
        <v/>
      </c>
      <c r="I48" s="11"/>
      <c r="J48" s="11"/>
      <c r="K48" s="12"/>
      <c r="L48" s="12"/>
      <c r="M48" s="13"/>
      <c r="N48" s="35"/>
      <c r="O48" s="35"/>
      <c r="P48" s="36">
        <f>G48</f>
        <v>0</v>
      </c>
    </row>
    <row r="49" spans="1:14" ht="29.45" customHeight="1" thickBot="1">
      <c r="A49" s="3"/>
      <c r="B49" s="18"/>
      <c r="C49" s="20"/>
      <c r="D49" s="79" t="str">
        <f>IF(F7&gt;"",F7,"")</f>
        <v/>
      </c>
      <c r="E49" s="80"/>
      <c r="F49" s="8"/>
      <c r="G49" s="5"/>
      <c r="H49" s="8"/>
      <c r="I49" s="79" t="str">
        <f>IF(F8&gt;"",F8,"")</f>
        <v/>
      </c>
      <c r="J49" s="80"/>
      <c r="K49" s="18"/>
      <c r="L49" s="18"/>
      <c r="M49" s="20"/>
    </row>
    <row r="50" spans="1:14" ht="28.15" customHeight="1" thickBot="1">
      <c r="A50" s="3"/>
      <c r="B50" s="18"/>
      <c r="C50" s="20"/>
      <c r="D50" s="81" t="str">
        <f>IF(G20=9,SUM(N22:N47),"")</f>
        <v/>
      </c>
      <c r="E50" s="82"/>
      <c r="F50" s="83" t="s">
        <v>3</v>
      </c>
      <c r="G50" s="70"/>
      <c r="H50" s="84"/>
      <c r="I50" s="81" t="str">
        <f>IF(G20=9,SUM(O22:O47),"")</f>
        <v/>
      </c>
      <c r="J50" s="85"/>
      <c r="K50" s="18"/>
      <c r="L50" s="18"/>
      <c r="M50" s="20"/>
    </row>
    <row r="51" spans="1:14" ht="28.15" customHeight="1" thickBot="1">
      <c r="A51" s="3"/>
      <c r="B51" s="18"/>
      <c r="C51" s="20"/>
      <c r="D51" s="67"/>
      <c r="E51" s="68"/>
      <c r="F51" s="69" t="s">
        <v>65</v>
      </c>
      <c r="G51" s="70"/>
      <c r="H51" s="70"/>
      <c r="I51" s="67"/>
      <c r="J51" s="68"/>
      <c r="K51" s="18"/>
      <c r="L51" s="18"/>
      <c r="M51" s="20"/>
    </row>
    <row r="52" spans="1:14" ht="28.15" customHeight="1" thickBot="1">
      <c r="A52" s="3"/>
      <c r="B52" s="18"/>
      <c r="C52" s="20"/>
      <c r="D52" s="71" t="str">
        <f>IF(G20=9,D50+D51,"")</f>
        <v/>
      </c>
      <c r="E52" s="72"/>
      <c r="F52" s="73" t="s">
        <v>5</v>
      </c>
      <c r="G52" s="74"/>
      <c r="H52" s="75"/>
      <c r="I52" s="71" t="str">
        <f>IF(G20=9,I50+I51,"")</f>
        <v/>
      </c>
      <c r="J52" s="72"/>
      <c r="K52" s="18"/>
      <c r="L52" s="18"/>
      <c r="M52" s="20"/>
    </row>
    <row r="53" spans="1:14">
      <c r="A53" s="3"/>
      <c r="B53" s="18"/>
      <c r="C53" s="20"/>
      <c r="D53" s="61"/>
      <c r="E53" s="62"/>
      <c r="F53" s="62"/>
      <c r="G53" s="62"/>
      <c r="H53" s="62"/>
      <c r="I53" s="62"/>
      <c r="J53" s="62"/>
      <c r="K53" s="18"/>
      <c r="L53" s="18"/>
      <c r="M53" s="20"/>
    </row>
    <row r="54" spans="1:14" ht="16.149999999999999" customHeight="1">
      <c r="A54" s="3"/>
      <c r="B54" s="63" t="s">
        <v>66</v>
      </c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</row>
    <row r="55" spans="1:14" ht="16.149999999999999" customHeight="1">
      <c r="A55" s="3"/>
      <c r="B55" s="63" t="s">
        <v>67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4" ht="16.149999999999999" customHeight="1">
      <c r="A56" s="3"/>
      <c r="B56" s="18"/>
      <c r="C56" s="63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</row>
    <row r="57" spans="1:14" ht="26.45" customHeight="1" thickBot="1">
      <c r="A57" s="3"/>
      <c r="B57" s="18"/>
      <c r="C57" s="29" t="s">
        <v>24</v>
      </c>
      <c r="D57" s="65" t="str">
        <f>IF(AND(D52&gt;0,I52&gt;0,$G$20=9,LEFT($J$3,5)&lt;&gt;"ERROR"),IF(D52&gt;I52,TRIM(UPPER($F$7)),IF(D52&lt;I52,TRIM(UPPER($F$8)),"MATCH DRAWN")),"")</f>
        <v/>
      </c>
      <c r="E57" s="66"/>
      <c r="F57" s="66"/>
      <c r="G57" s="66"/>
      <c r="H57" s="66"/>
      <c r="I57" s="66"/>
      <c r="J57" s="66"/>
      <c r="K57" s="18"/>
      <c r="L57" s="18"/>
      <c r="M57" s="20"/>
    </row>
    <row r="58" spans="1:14" ht="13.15" customHeight="1">
      <c r="A58" s="3"/>
      <c r="B58" s="18"/>
      <c r="C58" s="20"/>
      <c r="D58" s="20"/>
      <c r="E58" s="20"/>
      <c r="F58" s="20"/>
      <c r="G58" s="20"/>
      <c r="H58" s="20"/>
      <c r="I58" s="20"/>
      <c r="J58" s="20"/>
      <c r="K58" s="18"/>
      <c r="L58" s="18"/>
      <c r="M58" s="20"/>
    </row>
    <row r="59" spans="1:14" ht="13.15" customHeight="1">
      <c r="A59" s="3"/>
      <c r="B59" s="18"/>
      <c r="C59" s="20"/>
      <c r="D59" s="20"/>
      <c r="E59" s="20"/>
      <c r="F59" s="20"/>
      <c r="G59" s="20"/>
      <c r="H59" s="20"/>
      <c r="I59" s="20"/>
      <c r="J59" s="20"/>
      <c r="K59" s="18"/>
      <c r="L59" s="18"/>
      <c r="M59" s="20"/>
    </row>
    <row r="60" spans="1:14" ht="13.15" customHeight="1">
      <c r="D60" s="100" t="s">
        <v>60</v>
      </c>
      <c r="E60" s="100"/>
      <c r="F60" s="100"/>
      <c r="G60" s="100"/>
      <c r="H60" s="100"/>
      <c r="I60" s="100"/>
      <c r="J60" s="100"/>
      <c r="K60" s="18"/>
      <c r="L60" s="18"/>
      <c r="M60" s="20"/>
    </row>
    <row r="61" spans="1:14" ht="13.9" customHeight="1">
      <c r="B61" s="18"/>
      <c r="C61" s="20"/>
      <c r="D61" s="100"/>
      <c r="E61" s="100"/>
      <c r="F61" s="100"/>
      <c r="G61" s="100"/>
      <c r="H61" s="100"/>
      <c r="I61" s="100"/>
      <c r="J61" s="100"/>
      <c r="K61" s="20"/>
      <c r="L61" s="20"/>
      <c r="M61" s="20"/>
    </row>
    <row r="62" spans="1:14" ht="13.15" customHeight="1">
      <c r="A62" s="3"/>
      <c r="B62" s="18"/>
      <c r="C62" s="20"/>
      <c r="D62" s="30"/>
      <c r="E62" s="20"/>
      <c r="F62" s="20"/>
      <c r="G62" s="20"/>
      <c r="H62" s="20"/>
      <c r="I62" s="30"/>
      <c r="K62" s="18"/>
      <c r="L62" s="18"/>
      <c r="M62" s="20"/>
    </row>
    <row r="63" spans="1:14" ht="13.15" customHeight="1">
      <c r="A63" s="3"/>
      <c r="B63" s="18"/>
      <c r="C63" s="20"/>
      <c r="D63" s="30"/>
      <c r="E63" s="20"/>
      <c r="F63" s="20"/>
      <c r="G63" s="20"/>
      <c r="H63" s="20"/>
      <c r="I63" s="30"/>
      <c r="K63" s="18"/>
      <c r="L63" s="18"/>
      <c r="M63" s="20"/>
    </row>
    <row r="65" spans="3:14">
      <c r="C65" s="63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</row>
  </sheetData>
  <sheetProtection selectLockedCells="1"/>
  <mergeCells count="106">
    <mergeCell ref="U9:AA9"/>
    <mergeCell ref="C56:N56"/>
    <mergeCell ref="C65:N65"/>
    <mergeCell ref="D60:J61"/>
    <mergeCell ref="J6:M10"/>
    <mergeCell ref="D1:J1"/>
    <mergeCell ref="K1:M1"/>
    <mergeCell ref="D2:J2"/>
    <mergeCell ref="J3:M3"/>
    <mergeCell ref="F5:H5"/>
    <mergeCell ref="F6:H6"/>
    <mergeCell ref="F7:H7"/>
    <mergeCell ref="F8:H8"/>
    <mergeCell ref="D16:E16"/>
    <mergeCell ref="F16:H16"/>
    <mergeCell ref="I16:J16"/>
    <mergeCell ref="J11:M11"/>
    <mergeCell ref="D13:E13"/>
    <mergeCell ref="I13:J13"/>
    <mergeCell ref="D14:E14"/>
    <mergeCell ref="F14:H14"/>
    <mergeCell ref="I14:J14"/>
    <mergeCell ref="D23:E23"/>
    <mergeCell ref="I23:J23"/>
    <mergeCell ref="L23:M23"/>
    <mergeCell ref="D25:E25"/>
    <mergeCell ref="I25:J25"/>
    <mergeCell ref="L25:M25"/>
    <mergeCell ref="D19:E19"/>
    <mergeCell ref="F19:H19"/>
    <mergeCell ref="I19:J19"/>
    <mergeCell ref="F21:H21"/>
    <mergeCell ref="L21:M21"/>
    <mergeCell ref="D22:E22"/>
    <mergeCell ref="I22:J22"/>
    <mergeCell ref="L22:M22"/>
    <mergeCell ref="L13:M19"/>
    <mergeCell ref="D17:E17"/>
    <mergeCell ref="F17:H17"/>
    <mergeCell ref="I17:J17"/>
    <mergeCell ref="D18:E18"/>
    <mergeCell ref="F18:H18"/>
    <mergeCell ref="I18:J18"/>
    <mergeCell ref="D15:E15"/>
    <mergeCell ref="F15:H15"/>
    <mergeCell ref="I15:J15"/>
    <mergeCell ref="D29:E29"/>
    <mergeCell ref="I29:J29"/>
    <mergeCell ref="L29:M29"/>
    <mergeCell ref="D31:E31"/>
    <mergeCell ref="I31:J31"/>
    <mergeCell ref="L31:M31"/>
    <mergeCell ref="D26:E26"/>
    <mergeCell ref="I26:J26"/>
    <mergeCell ref="L26:M26"/>
    <mergeCell ref="D28:E28"/>
    <mergeCell ref="I28:J28"/>
    <mergeCell ref="L28:M28"/>
    <mergeCell ref="D35:E35"/>
    <mergeCell ref="I35:J35"/>
    <mergeCell ref="L35:M35"/>
    <mergeCell ref="D37:E37"/>
    <mergeCell ref="I37:J37"/>
    <mergeCell ref="L37:M37"/>
    <mergeCell ref="D32:E32"/>
    <mergeCell ref="I32:J32"/>
    <mergeCell ref="L32:M32"/>
    <mergeCell ref="D34:E34"/>
    <mergeCell ref="I34:J34"/>
    <mergeCell ref="L34:M34"/>
    <mergeCell ref="D41:E41"/>
    <mergeCell ref="I41:J41"/>
    <mergeCell ref="L41:M41"/>
    <mergeCell ref="D43:E43"/>
    <mergeCell ref="I43:J43"/>
    <mergeCell ref="L43:M43"/>
    <mergeCell ref="D38:E38"/>
    <mergeCell ref="I38:J38"/>
    <mergeCell ref="L38:M38"/>
    <mergeCell ref="D40:E40"/>
    <mergeCell ref="I40:J40"/>
    <mergeCell ref="L40:M40"/>
    <mergeCell ref="D47:E47"/>
    <mergeCell ref="I47:J47"/>
    <mergeCell ref="L47:M47"/>
    <mergeCell ref="D49:E49"/>
    <mergeCell ref="I49:J49"/>
    <mergeCell ref="D50:E50"/>
    <mergeCell ref="F50:H50"/>
    <mergeCell ref="I50:J50"/>
    <mergeCell ref="D44:E44"/>
    <mergeCell ref="I44:J44"/>
    <mergeCell ref="L44:M44"/>
    <mergeCell ref="D46:E46"/>
    <mergeCell ref="I46:J46"/>
    <mergeCell ref="L46:M46"/>
    <mergeCell ref="D53:J53"/>
    <mergeCell ref="B54:M54"/>
    <mergeCell ref="B55:M55"/>
    <mergeCell ref="D57:J57"/>
    <mergeCell ref="D51:E51"/>
    <mergeCell ref="F51:H51"/>
    <mergeCell ref="I51:J51"/>
    <mergeCell ref="D52:E52"/>
    <mergeCell ref="F52:H52"/>
    <mergeCell ref="I52:J52"/>
  </mergeCells>
  <conditionalFormatting sqref="D14">
    <cfRule type="expression" dxfId="19" priority="15" stopIfTrue="1">
      <formula>IF(AND(OR(D14=D15,D14=D16,D14=D17,D14=D18,D14=D19,D14=I14,D14=I15,D14=I16,D14=I17,D14=I18,D14=I19),D14&lt;&gt;"",LEFT(D14,1)&lt;&gt;"("),TRUE,FALSE)</formula>
    </cfRule>
  </conditionalFormatting>
  <conditionalFormatting sqref="D15">
    <cfRule type="expression" dxfId="18" priority="16" stopIfTrue="1">
      <formula>IF(AND(OR(D15=D16,D15=D17,D15=D18,D15=D19,D15=D14,D15=I14,D15=I15,D15=I16,D15=I17,D15=I18,D15=I19),D15&lt;&gt;"",LEFT(D15,1)&lt;&gt;"("),TRUE,FALSE)</formula>
    </cfRule>
  </conditionalFormatting>
  <conditionalFormatting sqref="D16">
    <cfRule type="expression" dxfId="17" priority="17" stopIfTrue="1">
      <formula>IF(AND(OR(D16=D17,D16=D18,D16=D19,D16=D14,D16=D15,D16=I14,D16=I15,D16=I16,D16=I17,D16=I18,D16=I19),D16&lt;&gt;"",LEFT(D16,1)&lt;&gt;"("),TRUE,FALSE)</formula>
    </cfRule>
  </conditionalFormatting>
  <conditionalFormatting sqref="D17">
    <cfRule type="expression" dxfId="16" priority="18" stopIfTrue="1">
      <formula>IF(AND(OR(D17=D18,D17=D19,D17=D14,D17=D15,D17=D16,D17=I14,D17=I15,D17=I16,D17=I17,D17=I18,D17=I19),D17&lt;&gt;"",LEFT(D17,1)&lt;&gt;"("),TRUE,FALSE)</formula>
    </cfRule>
  </conditionalFormatting>
  <conditionalFormatting sqref="D18">
    <cfRule type="expression" dxfId="15" priority="19" stopIfTrue="1">
      <formula>IF(AND(OR(D18=D19,D18=D14,D18=D15,D18=D16,D18=D17,D18=I14,D18=I15,D18=I16,D18=I17,D18=I18,D18=I19),D18&lt;&gt;"",LEFT(D18,1)&lt;&gt;"("),TRUE,FALSE)</formula>
    </cfRule>
  </conditionalFormatting>
  <conditionalFormatting sqref="D19">
    <cfRule type="expression" dxfId="14" priority="20" stopIfTrue="1">
      <formula>IF(AND(OR(D19=D14,D19=D15,D19=D16,D19=D17,D19=D18,D19=I14,D19=I15,D19=I16,D19=I17,D19=I18,D19=I19),D19&lt;&gt;"",LEFT(D19,1)&lt;&gt;"("),TRUE,FALSE)</formula>
    </cfRule>
  </conditionalFormatting>
  <conditionalFormatting sqref="F22:F23 F25:F26 F28:F29 F31:F32 F34:F35 F37:F38 F40:F41 F43:F44 F46:F47">
    <cfRule type="expression" dxfId="13" priority="7" stopIfTrue="1">
      <formula>IF(AND(F22&gt;H22,F22=21),TRUE,FALSE)</formula>
    </cfRule>
  </conditionalFormatting>
  <conditionalFormatting sqref="F6:H6">
    <cfRule type="expression" dxfId="12" priority="13" stopIfTrue="1">
      <formula>IF(AND(I4-F6&gt;27,F6&gt;0),TRUE,FALSE)</formula>
    </cfRule>
  </conditionalFormatting>
  <conditionalFormatting sqref="F7:H7">
    <cfRule type="expression" dxfId="11" priority="11" stopIfTrue="1">
      <formula>IF(AND(F7=F8,F7&lt;&gt;""),TRUE,FALSE)</formula>
    </cfRule>
  </conditionalFormatting>
  <conditionalFormatting sqref="F8:H8">
    <cfRule type="expression" dxfId="10" priority="12" stopIfTrue="1">
      <formula>IF(AND(F7=F8,F8&lt;&gt;""),TRUE,FALSE)</formula>
    </cfRule>
  </conditionalFormatting>
  <conditionalFormatting sqref="H22:H23 H25:H26 H28:H29 H31:H32 H34:H35 H37:H38 H40:H41 H43:H44 H46:H47">
    <cfRule type="expression" dxfId="9" priority="8" stopIfTrue="1">
      <formula>IF(AND(H22&gt;F22,H22=21),TRUE,FALSE)</formula>
    </cfRule>
  </conditionalFormatting>
  <conditionalFormatting sqref="I6">
    <cfRule type="expression" dxfId="8" priority="14" stopIfTrue="1">
      <formula>IF(AND(I4-F6&gt;27,F6&gt;0),TRUE,FALSE)</formula>
    </cfRule>
  </conditionalFormatting>
  <conditionalFormatting sqref="I14">
    <cfRule type="expression" dxfId="7" priority="6">
      <formula>IF(AND(OR(I14=I15,I14=I16,I14=I17,I14=I18,I14=I19,I14=D14,I14=D15,I14=D16,I14=D17,I14=D18,I14=D19),I14&lt;&gt;"",LEFT(I14,1)&lt;&gt;"("),TRUE,FALSE)</formula>
    </cfRule>
  </conditionalFormatting>
  <conditionalFormatting sqref="I15">
    <cfRule type="expression" dxfId="6" priority="5">
      <formula>IF(AND(OR(I14=I15,I15=I16,I15=I17,I15=I18,I15=I19,I15=D14,I15=D15,I15=D16,I15=D17,I15=D18,I15=D19),I15&lt;&gt;"",LEFT(I15,1)&lt;&gt;"("),TRUE,FALSE)</formula>
    </cfRule>
  </conditionalFormatting>
  <conditionalFormatting sqref="I16">
    <cfRule type="expression" dxfId="5" priority="4">
      <formula>IF(AND(OR(I14=I16,I15=I16,I16=I17,I16=I18,I16=I19,I16=D14,I16=D15,I16=D16,I16=D17,I16=D18,I16=D19),I16&lt;&gt;"",LEFT(I16,1)&lt;&gt;"("),TRUE,FALSE)</formula>
    </cfRule>
  </conditionalFormatting>
  <conditionalFormatting sqref="I17">
    <cfRule type="expression" dxfId="4" priority="3">
      <formula>IF(AND(OR(I14=I17,I15=I17,I16=I17,I17=I18,I17=I19,I17=D14,I17=D15,I17=D16,I17=D17,I17=D18,I17=D19),I17&lt;&gt;"",LEFT(I17,1)&lt;&gt;"("),TRUE,FALSE)</formula>
    </cfRule>
  </conditionalFormatting>
  <conditionalFormatting sqref="I18">
    <cfRule type="expression" dxfId="3" priority="2">
      <formula>IF(AND(OR(I14=I18,I15=I18,I16=I18,I17=I18,I18=I19,I18=D14,I18=D15,I18=D16,I18=D17,I18=D18,I18=D19),I18&lt;&gt;"",LEFT(I18,1)&lt;&gt;"("),TRUE,FALSE)</formula>
    </cfRule>
  </conditionalFormatting>
  <conditionalFormatting sqref="I19">
    <cfRule type="expression" dxfId="2" priority="1">
      <formula>IF(AND(OR(I14=I19,I15=I19,I16=I19,I17=I19,I18=I19,I19=D14,I19=D15,I19=D16,I19=D17,I19=D18,I19=D19),I19&lt;&gt;"",LEFT(I19,1)&lt;&gt;"("),TRUE,FALSE)</formula>
    </cfRule>
  </conditionalFormatting>
  <conditionalFormatting sqref="J3">
    <cfRule type="expression" dxfId="1" priority="9" stopIfTrue="1">
      <formula>IF(LEFT(J3,5)="ERROR",TRUE,FALSE)</formula>
    </cfRule>
  </conditionalFormatting>
  <conditionalFormatting sqref="J11:M11">
    <cfRule type="cellIs" dxfId="0" priority="10" stopIfTrue="1" operator="notEqual">
      <formula>"the Section Referee"</formula>
    </cfRule>
  </conditionalFormatting>
  <dataValidations count="4">
    <dataValidation type="textLength" operator="greaterThanOrEqual" showInputMessage="1" showErrorMessage="1" errorTitle="Home Team is blank" promptTitle="Enter the name of the Home Team" sqref="J6" xr:uid="{74A8F8D2-6A00-4FAA-81E0-B7FFA5E0425B}">
      <formula1>1</formula1>
    </dataValidation>
    <dataValidation type="whole" allowBlank="1" showInputMessage="1" showErrorMessage="1" errorTitle="Invalid Score" error="Please enter a valid score" sqref="F46:F47 F43:F44 H43:H44 F37:F38 H37:H38 F31:F32 H31:H32 F25:F26 H25:H26 H22:H23 F22:F23 H28:H29 F28:F29 H34:H35 F34:F35 H40:H41 F40:F41 H46:H47" xr:uid="{00000000-0002-0000-0000-000001000000}">
      <formula1>0</formula1>
      <formula2>21</formula2>
    </dataValidation>
    <dataValidation type="whole" operator="lessThanOrEqual" showInputMessage="1" showErrorMessage="1" errorTitle="Invalid Date" error="Please enter the date in dd/mm/yy format._x000a__x000a_The Match Date must be before the expiry date of this e-scorecard.  Please retrieve an updated e-scorecard if necessary." promptTitle="Match Date" prompt="Please enter the date in dd/mm/yy format." sqref="F6:H6" xr:uid="{00000000-0002-0000-0000-000002000000}">
      <formula1>A1</formula1>
    </dataValidation>
    <dataValidation type="list" allowBlank="1" showInputMessage="1" showErrorMessage="1" sqref="F5:H5" xr:uid="{00000000-0002-0000-0000-000003000000}">
      <formula1>"Section A, Section B"</formula1>
    </dataValidation>
  </dataValidations>
  <printOptions horizontalCentered="1" verticalCentered="1"/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0"/>
  <sheetViews>
    <sheetView workbookViewId="0">
      <selection activeCell="A10" sqref="A10"/>
    </sheetView>
  </sheetViews>
  <sheetFormatPr defaultColWidth="8.85546875" defaultRowHeight="12.75"/>
  <cols>
    <col min="1" max="1" width="83.85546875" style="32" bestFit="1" customWidth="1"/>
    <col min="2" max="16384" width="8.85546875" style="32"/>
  </cols>
  <sheetData>
    <row r="1" spans="1:2" ht="13.15" customHeight="1">
      <c r="A1" s="43" t="s">
        <v>58</v>
      </c>
      <c r="B1" s="32" t="s">
        <v>28</v>
      </c>
    </row>
    <row r="2" spans="1:2">
      <c r="A2" s="59">
        <v>45737</v>
      </c>
    </row>
    <row r="3" spans="1:2">
      <c r="A3" s="60" t="s">
        <v>40</v>
      </c>
    </row>
    <row r="4" spans="1:2">
      <c r="A4" s="52" t="s">
        <v>57</v>
      </c>
    </row>
    <row r="5" spans="1:2">
      <c r="A5" s="48" t="s">
        <v>30</v>
      </c>
    </row>
    <row r="6" spans="1:2">
      <c r="A6" s="46" t="s">
        <v>41</v>
      </c>
    </row>
    <row r="7" spans="1:2" ht="13.5" thickBot="1">
      <c r="A7" s="49" t="s">
        <v>29</v>
      </c>
    </row>
    <row r="8" spans="1:2">
      <c r="A8" s="47"/>
    </row>
    <row r="9" spans="1:2">
      <c r="A9" s="33"/>
    </row>
    <row r="10" spans="1:2">
      <c r="A10" s="33"/>
    </row>
    <row r="20" spans="1:1">
      <c r="A20" s="47"/>
    </row>
  </sheetData>
  <phoneticPr fontId="2" type="noConversion"/>
  <hyperlinks>
    <hyperlink ref="A6" r:id="rId1" xr:uid="{00000000-0004-0000-0100-000000000000}"/>
    <hyperlink ref="A7" r:id="rId2" xr:uid="{00000000-0004-0000-0100-000001000000}"/>
    <hyperlink ref="A4" r:id="rId3" xr:uid="{E04BBAFC-26FB-408F-83CA-D6451B868940}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Cup Score Card - Manual</vt:lpstr>
      <vt:lpstr>Control</vt:lpstr>
      <vt:lpstr>matchdata</vt:lpstr>
      <vt:lpstr>matches</vt:lpstr>
      <vt:lpstr>'Cup Score Card - Manual'!Print_Area</vt:lpstr>
      <vt:lpstr>Valid_Cell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</dc:creator>
  <cp:lastModifiedBy>Stuart Smith</cp:lastModifiedBy>
  <cp:lastPrinted>2025-01-23T12:01:55Z</cp:lastPrinted>
  <dcterms:created xsi:type="dcterms:W3CDTF">2013-08-23T18:17:12Z</dcterms:created>
  <dcterms:modified xsi:type="dcterms:W3CDTF">2025-10-19T19:28:06Z</dcterms:modified>
</cp:coreProperties>
</file>